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600" tabRatio="649"/>
  </bookViews>
  <sheets>
    <sheet name="Titullapa" sheetId="17" r:id="rId1"/>
    <sheet name="Koptāme" sheetId="1" r:id="rId2"/>
    <sheet name="Kopsavilkums" sheetId="2" r:id="rId3"/>
    <sheet name="Būvlaukums" sheetId="3" r:id="rId4"/>
    <sheet name="Jumts" sheetId="4" r:id="rId5"/>
    <sheet name="Cokols" sheetId="5" r:id="rId6"/>
    <sheet name="Beniņi" sheetId="6" r:id="rId7"/>
    <sheet name="Fasāde" sheetId="7" r:id="rId8"/>
    <sheet name="Pagrabs" sheetId="8" r:id="rId9"/>
    <sheet name="Ventilācija" sheetId="9" r:id="rId10"/>
    <sheet name="Logi" sheetId="10" r:id="rId11"/>
    <sheet name="Apkure" sheetId="16" r:id="rId1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7"/>
  <c r="E25" i="10" l="1"/>
  <c r="E24"/>
  <c r="E23" i="8"/>
  <c r="E19" i="4" l="1"/>
  <c r="E21"/>
  <c r="E22" l="1"/>
  <c r="E23"/>
  <c r="A23" s="1"/>
  <c r="A21"/>
  <c r="E50"/>
  <c r="E38"/>
  <c r="E40" s="1"/>
  <c r="E36"/>
  <c r="E34"/>
  <c r="E29"/>
  <c r="E26"/>
  <c r="E17"/>
  <c r="E18" s="1"/>
  <c r="E24" s="1"/>
  <c r="A22" l="1"/>
  <c r="E25"/>
  <c r="E27"/>
  <c r="E28"/>
  <c r="E39"/>
  <c r="E47" i="7"/>
  <c r="E46"/>
  <c r="E45"/>
  <c r="E44" s="1"/>
  <c r="E43"/>
  <c r="E42"/>
  <c r="E33"/>
  <c r="E24"/>
  <c r="E23"/>
  <c r="E40" i="5"/>
  <c r="E42" s="1"/>
  <c r="A42" l="1"/>
  <c r="E30" i="4"/>
  <c r="E31"/>
  <c r="A43" i="5"/>
  <c r="E38"/>
  <c r="E41"/>
  <c r="A41" s="1"/>
  <c r="E33" i="4" l="1"/>
  <c r="E32"/>
  <c r="E39" i="5"/>
  <c r="A39" s="1"/>
  <c r="E22" l="1"/>
  <c r="E18"/>
  <c r="E24" s="1"/>
  <c r="E17"/>
  <c r="E36" s="1"/>
  <c r="E30" i="10"/>
  <c r="E23" i="5" l="1"/>
  <c r="E28"/>
  <c r="E33"/>
  <c r="E27"/>
  <c r="E26"/>
  <c r="E25"/>
  <c r="E29"/>
  <c r="E20"/>
  <c r="E21" s="1"/>
  <c r="A21" i="10"/>
  <c r="E17" i="8"/>
  <c r="E26" i="6"/>
  <c r="E27" s="1"/>
  <c r="E22"/>
  <c r="E23" s="1"/>
  <c r="E21"/>
  <c r="E31" i="5" l="1"/>
  <c r="O15" i="16"/>
  <c r="O60" s="1"/>
  <c r="N15"/>
  <c r="N60" s="1"/>
  <c r="M15"/>
  <c r="K15"/>
  <c r="G15"/>
  <c r="F15"/>
  <c r="L15" s="1"/>
  <c r="L60" l="1"/>
  <c r="M60"/>
  <c r="P15"/>
  <c r="P60" s="1"/>
  <c r="N10" l="1"/>
  <c r="E17" i="10" l="1"/>
  <c r="E26" i="7"/>
  <c r="E17"/>
  <c r="E18" s="1"/>
  <c r="E35" i="5"/>
  <c r="E32"/>
  <c r="E37"/>
  <c r="E16" i="4"/>
  <c r="E29" i="7" l="1"/>
  <c r="E30"/>
  <c r="E34" i="5"/>
  <c r="E27" i="7"/>
  <c r="E28"/>
  <c r="E31" l="1"/>
  <c r="E34"/>
  <c r="E36" s="1"/>
  <c r="E32"/>
  <c r="E25" i="8"/>
  <c r="E27"/>
  <c r="E26"/>
  <c r="E24"/>
  <c r="E30" i="5"/>
  <c r="E50" i="7"/>
  <c r="E51" s="1"/>
  <c r="E48"/>
  <c r="E49" s="1"/>
  <c r="E40"/>
  <c r="E41" s="1"/>
  <c r="E35" l="1"/>
  <c r="E25"/>
  <c r="E31" i="8"/>
  <c r="E18"/>
  <c r="E19" s="1"/>
  <c r="E28" i="6"/>
  <c r="E29" s="1"/>
  <c r="E20" i="8" l="1"/>
  <c r="E21"/>
  <c r="E29"/>
  <c r="E22"/>
  <c r="A24" i="6"/>
  <c r="E28" i="8"/>
  <c r="E32"/>
  <c r="E33"/>
  <c r="A17" i="10"/>
  <c r="A32" i="8" l="1"/>
  <c r="A33"/>
  <c r="E51" i="4" l="1"/>
  <c r="E37"/>
  <c r="E35"/>
  <c r="E52" l="1"/>
  <c r="A40"/>
  <c r="A35"/>
  <c r="A33"/>
  <c r="A29"/>
  <c r="A26"/>
  <c r="A25"/>
  <c r="A21" i="5" l="1"/>
  <c r="A32"/>
  <c r="A37"/>
  <c r="A21" i="6"/>
  <c r="A20"/>
  <c r="A27" i="4"/>
  <c r="A41"/>
  <c r="A30"/>
  <c r="A52"/>
  <c r="A43"/>
  <c r="A54"/>
  <c r="A32"/>
  <c r="A47"/>
  <c r="A39"/>
  <c r="A50"/>
  <c r="A59" l="1"/>
  <c r="A30" i="5"/>
  <c r="A35"/>
  <c r="A34"/>
  <c r="A27"/>
  <c r="A31"/>
  <c r="A28"/>
  <c r="A26"/>
  <c r="A23"/>
  <c r="A25"/>
  <c r="A27" i="6"/>
  <c r="A19"/>
  <c r="A23"/>
  <c r="A27" i="10"/>
  <c r="A23"/>
  <c r="A19"/>
  <c r="A18" i="9"/>
  <c r="A26" i="8"/>
  <c r="A25"/>
  <c r="A24"/>
  <c r="A22"/>
  <c r="A21"/>
  <c r="A20"/>
  <c r="A29" i="7"/>
  <c r="A28"/>
  <c r="A27"/>
  <c r="A25"/>
  <c r="A23"/>
  <c r="A18"/>
  <c r="A17"/>
  <c r="A30" i="6"/>
  <c r="A29"/>
  <c r="A30" i="10" l="1"/>
  <c r="A28" i="8"/>
  <c r="A29"/>
  <c r="A30"/>
  <c r="A32" i="6"/>
  <c r="G15" i="10" l="1"/>
  <c r="F15" s="1"/>
  <c r="L15" s="1"/>
  <c r="G31"/>
  <c r="F31"/>
  <c r="L31" s="1"/>
  <c r="G34" i="8"/>
  <c r="F34"/>
  <c r="L34" s="1"/>
  <c r="G15"/>
  <c r="F15" s="1"/>
  <c r="L15" s="1"/>
  <c r="G61" i="7"/>
  <c r="F61" s="1"/>
  <c r="L61" s="1"/>
  <c r="A43"/>
  <c r="A40"/>
  <c r="A36"/>
  <c r="G15"/>
  <c r="F15" s="1"/>
  <c r="L15" s="1"/>
  <c r="G34" i="6"/>
  <c r="F34"/>
  <c r="L34" s="1"/>
  <c r="G15"/>
  <c r="F15"/>
  <c r="G46" i="5"/>
  <c r="F46"/>
  <c r="L46" s="1"/>
  <c r="G60" i="4"/>
  <c r="F60"/>
  <c r="L60" s="1"/>
  <c r="O31" i="10"/>
  <c r="N31"/>
  <c r="M31"/>
  <c r="K31"/>
  <c r="N15"/>
  <c r="O20" i="9"/>
  <c r="N20"/>
  <c r="O34" i="8"/>
  <c r="N34"/>
  <c r="M34"/>
  <c r="K34"/>
  <c r="O15"/>
  <c r="N15"/>
  <c r="M15"/>
  <c r="K15"/>
  <c r="O61" i="7"/>
  <c r="N61"/>
  <c r="M61"/>
  <c r="K61"/>
  <c r="O15"/>
  <c r="N15"/>
  <c r="M15"/>
  <c r="K15"/>
  <c r="O34" i="6"/>
  <c r="N34"/>
  <c r="M34"/>
  <c r="K34"/>
  <c r="O15"/>
  <c r="N15"/>
  <c r="M15"/>
  <c r="K15"/>
  <c r="O46" i="5"/>
  <c r="N46"/>
  <c r="M46"/>
  <c r="K46"/>
  <c r="O60" i="4"/>
  <c r="N60"/>
  <c r="M60"/>
  <c r="K60"/>
  <c r="A34" i="8"/>
  <c r="A31" i="7"/>
  <c r="A33"/>
  <c r="A35"/>
  <c r="A49"/>
  <c r="A57"/>
  <c r="A34" i="6"/>
  <c r="A46" i="5"/>
  <c r="P31" i="10" l="1"/>
  <c r="N35" i="8"/>
  <c r="M35"/>
  <c r="O35"/>
  <c r="P15"/>
  <c r="M35" i="6"/>
  <c r="N35"/>
  <c r="O35"/>
  <c r="P15"/>
  <c r="P34"/>
  <c r="M47" i="5"/>
  <c r="O47"/>
  <c r="N47"/>
  <c r="P46"/>
  <c r="M30" i="3"/>
  <c r="M62" i="7"/>
  <c r="N62"/>
  <c r="O62"/>
  <c r="A47"/>
  <c r="P15"/>
  <c r="A45"/>
  <c r="P61"/>
  <c r="K15" i="10"/>
  <c r="O15"/>
  <c r="M15"/>
  <c r="M32" s="1"/>
  <c r="N32"/>
  <c r="N61" i="4"/>
  <c r="O61"/>
  <c r="P60"/>
  <c r="M61"/>
  <c r="P34" i="8"/>
  <c r="L35"/>
  <c r="A44" i="7"/>
  <c r="A32"/>
  <c r="A46"/>
  <c r="L15" i="6"/>
  <c r="N30" i="3"/>
  <c r="O30"/>
  <c r="G27" i="2" l="1"/>
  <c r="P15" i="10"/>
  <c r="P35" i="8"/>
  <c r="P35" i="6"/>
  <c r="L35"/>
  <c r="L47" i="5"/>
  <c r="P47"/>
  <c r="L62" i="7"/>
  <c r="P62"/>
  <c r="O32" i="10"/>
  <c r="H27" i="2" s="1"/>
  <c r="L61" i="4"/>
  <c r="P61"/>
  <c r="P30" i="3"/>
  <c r="L30"/>
  <c r="N10" i="8" l="1"/>
  <c r="N10" i="7"/>
  <c r="N10" i="6"/>
  <c r="N10" i="5"/>
  <c r="N10" i="4"/>
  <c r="N10" i="3"/>
  <c r="P32" i="10"/>
  <c r="L32"/>
  <c r="N10" l="1"/>
  <c r="A41" i="7" l="1"/>
  <c r="A45" i="5" l="1"/>
  <c r="A42" i="7"/>
  <c r="A51" s="1"/>
  <c r="A53" l="1"/>
  <c r="A55" s="1"/>
  <c r="A61" l="1"/>
  <c r="L20" i="9" l="1"/>
  <c r="M20"/>
  <c r="F27" i="2" l="1"/>
  <c r="P20" i="9"/>
  <c r="I27" i="2" l="1"/>
  <c r="D12" s="1"/>
  <c r="E27"/>
  <c r="N10" i="9"/>
  <c r="E31" i="2" l="1"/>
  <c r="E21" i="1" s="1"/>
  <c r="E27" s="1"/>
  <c r="E28" s="1"/>
  <c r="E29" s="1"/>
  <c r="D11" i="2" l="1"/>
</calcChain>
</file>

<file path=xl/sharedStrings.xml><?xml version="1.0" encoding="utf-8"?>
<sst xmlns="http://schemas.openxmlformats.org/spreadsheetml/2006/main" count="870" uniqueCount="321">
  <si>
    <t>APSTIPRINU</t>
  </si>
  <si>
    <t>(pasūtītāja paraksts un tā atsifrējums)</t>
  </si>
  <si>
    <t>Z.v.</t>
  </si>
  <si>
    <t>____________.gada____.____________</t>
  </si>
  <si>
    <t>Pasūtītāja būvniecības koptāme</t>
  </si>
  <si>
    <t>Būves nosaukums:</t>
  </si>
  <si>
    <t>Būves adrese:</t>
  </si>
  <si>
    <t xml:space="preserve">Pasūtījuma Nr: </t>
  </si>
  <si>
    <t>Tāme sastādīta:</t>
  </si>
  <si>
    <t>Nr. P.k.</t>
  </si>
  <si>
    <t>Objekta nosaukums</t>
  </si>
  <si>
    <t>Objekta izmaksas (EUR)</t>
  </si>
  <si>
    <t>Kopā:</t>
  </si>
  <si>
    <t>PVN (21%)</t>
  </si>
  <si>
    <t>Pavisam būvniecības izmaksas:</t>
  </si>
  <si>
    <t>Kopsavilkuma aprēķini pa darbu veidiem vai konstruktīvo elementu veidiem</t>
  </si>
  <si>
    <t>Vispārējie celtniecības darbi</t>
  </si>
  <si>
    <t>(darba veids vai konstruktīvā elementa nosaukums)</t>
  </si>
  <si>
    <t xml:space="preserve">Objekta nosaukums: </t>
  </si>
  <si>
    <t>Objekta adrese:</t>
  </si>
  <si>
    <t xml:space="preserve">Iepirkuma identifikācijas numurs: </t>
  </si>
  <si>
    <t>Par kopejo summu, EUR</t>
  </si>
  <si>
    <t>Kopējā darbietilpība, c/h</t>
  </si>
  <si>
    <t xml:space="preserve">Tāme sastādīta: 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</si>
  <si>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</si>
  <si>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</si>
  <si>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</si>
  <si>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</si>
  <si>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</si>
  <si>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</si>
  <si>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</si>
  <si>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</si>
  <si>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</si>
  <si>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Lt-1</t>
  </si>
  <si>
    <t>Būvlaukums</t>
  </si>
  <si>
    <t>Lt-2</t>
  </si>
  <si>
    <t>Jumta renovācija</t>
  </si>
  <si>
    <t>Lt-3</t>
  </si>
  <si>
    <t>Cokola renovācija</t>
  </si>
  <si>
    <t>Lt-4</t>
  </si>
  <si>
    <t>Bēniņi</t>
  </si>
  <si>
    <t>Lt-5</t>
  </si>
  <si>
    <t>Fasādes renovācija</t>
  </si>
  <si>
    <t>Lt-6</t>
  </si>
  <si>
    <t>Pagraba griestu siltināšana</t>
  </si>
  <si>
    <t>Lt-7</t>
  </si>
  <si>
    <t>Lt-8</t>
  </si>
  <si>
    <t>Kopā</t>
  </si>
  <si>
    <t xml:space="preserve">Virsizdevumi </t>
  </si>
  <si>
    <t>t.sk.darba aizsardzība</t>
  </si>
  <si>
    <t xml:space="preserve">Peļņa </t>
  </si>
  <si>
    <t>Pavisam kopā</t>
  </si>
  <si>
    <t xml:space="preserve">Būves nosaukums: </t>
  </si>
  <si>
    <t xml:space="preserve">Objekta adrese: </t>
  </si>
  <si>
    <t xml:space="preserve">Pasūtītājs: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</si>
  <si>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</si>
  <si>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</si>
  <si>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</si>
  <si>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</si>
  <si>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</si>
  <si>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</si>
  <si>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</si>
  <si>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</si>
  <si>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alga (EUR)</t>
  </si>
  <si>
    <t>Materiāli (EUR)</t>
  </si>
  <si>
    <t>Mehānismi (EUR)</t>
  </si>
  <si>
    <t>Kopā (EUR)</t>
  </si>
  <si>
    <t>Lokālā tāme Nr. 2</t>
  </si>
  <si>
    <t>Lokālā tāme Nr. 3</t>
  </si>
  <si>
    <t>Lokālā tāme Nr. 4</t>
  </si>
  <si>
    <t>Lokālā tāme Nr. 5</t>
  </si>
  <si>
    <t>Lokālā tāme Nr. 6</t>
  </si>
  <si>
    <t>Lokālā tāme Nr. 7</t>
  </si>
  <si>
    <t>Logi, durvis</t>
  </si>
  <si>
    <t>Lokālā tāme Nr. 1</t>
  </si>
  <si>
    <t>Darba samaksas likme (EUR/h)</t>
  </si>
  <si>
    <t>Lokālā tāme Nr. 8</t>
  </si>
  <si>
    <t>Sastādīja</t>
  </si>
  <si>
    <t>(paraksts un tā atšifrējums, datums)</t>
  </si>
  <si>
    <t>Būvniecības žoga uzstādīšana, noma</t>
  </si>
  <si>
    <t>t.m</t>
  </si>
  <si>
    <t>Strādnieku sadzīves konteinera uzstādīšana, noma</t>
  </si>
  <si>
    <t>gab</t>
  </si>
  <si>
    <t>Ugunsdzēsības stends</t>
  </si>
  <si>
    <t>Būvmateriālu pagaidu novietnes izbūve</t>
  </si>
  <si>
    <t>Gājēju ieejas jumtiņu izbūve virs ieejām ēkā</t>
  </si>
  <si>
    <t>Brīdinājuma zīmes</t>
  </si>
  <si>
    <t>Teritorijas sakopšana pēc būvdarbu veikšanas</t>
  </si>
  <si>
    <t>m2</t>
  </si>
  <si>
    <t>Izmaksas par elektroenerģiju un ūdeni</t>
  </si>
  <si>
    <t>kompl</t>
  </si>
  <si>
    <t>Elektropieslēguma izveide</t>
  </si>
  <si>
    <t>Ūdens pieslēguma izveide</t>
  </si>
  <si>
    <t>Jumta pieslēgumu demontāža</t>
  </si>
  <si>
    <t>Latojuma demontāža</t>
  </si>
  <si>
    <t>Pretkondensāta plēves uzstādīšana</t>
  </si>
  <si>
    <t>Pretkondensāta plēve</t>
  </si>
  <si>
    <t>Kokmateriāls</t>
  </si>
  <si>
    <t>m3</t>
  </si>
  <si>
    <t>Stiprinājumi</t>
  </si>
  <si>
    <t>Koka latojuma montāža</t>
  </si>
  <si>
    <t>Skārda profila montāža</t>
  </si>
  <si>
    <t xml:space="preserve">Lietus ūdens tekņu, noteku demontāža </t>
  </si>
  <si>
    <t>m</t>
  </si>
  <si>
    <t>Krāsa</t>
  </si>
  <si>
    <t>kg</t>
  </si>
  <si>
    <t>Apaļās skārda lūkas montāža</t>
  </si>
  <si>
    <t>gab.</t>
  </si>
  <si>
    <t>kompl.</t>
  </si>
  <si>
    <t>Skārda jumtiņš</t>
  </si>
  <si>
    <t xml:space="preserve">armējamā java </t>
  </si>
  <si>
    <t>pvc siets</t>
  </si>
  <si>
    <t>ārējie pvc stūri</t>
  </si>
  <si>
    <t xml:space="preserve">Virsmas gruntēšana un dekoratīvā apmetuma uzklāšana </t>
  </si>
  <si>
    <t>grunts</t>
  </si>
  <si>
    <t>tonēts dekoratīvais apmetums</t>
  </si>
  <si>
    <t>Ventilācijas šahtu pārmūrēšana virs jumta daļā</t>
  </si>
  <si>
    <t>Autokrāns materiālu pacelšanai</t>
  </si>
  <si>
    <t>h</t>
  </si>
  <si>
    <t>Ieejas jumtiņu demontāža</t>
  </si>
  <si>
    <t>Ieejas jumtiņa montāža</t>
  </si>
  <si>
    <t>Rūdīta stikla jumtiņš</t>
  </si>
  <si>
    <t>Esošās betona apmales demontāža</t>
  </si>
  <si>
    <t>Vertikālā hidroizolācija</t>
  </si>
  <si>
    <t>Geomembrānas ieklāšana</t>
  </si>
  <si>
    <t>Ģeomembrāna</t>
  </si>
  <si>
    <r>
      <t>m</t>
    </r>
    <r>
      <rPr>
        <vertAlign val="superscript"/>
        <sz val="8"/>
        <rFont val="Arial"/>
        <family val="2"/>
        <charset val="186"/>
      </rPr>
      <t>2</t>
    </r>
  </si>
  <si>
    <t>līmjava</t>
  </si>
  <si>
    <t>dībeļi</t>
  </si>
  <si>
    <t>Virsmas armēšana</t>
  </si>
  <si>
    <t>armējamā java</t>
  </si>
  <si>
    <t>pvc siets 160 g/m2</t>
  </si>
  <si>
    <t>pvc stūri</t>
  </si>
  <si>
    <t>Pamatu aizbēršana</t>
  </si>
  <si>
    <t>smilts</t>
  </si>
  <si>
    <t>Betona renes uzstādīšana zem lietus ūdens notekām</t>
  </si>
  <si>
    <t xml:space="preserve">gab </t>
  </si>
  <si>
    <t>betona rene l=2000 mm</t>
  </si>
  <si>
    <t>Koka laipu izbūve</t>
  </si>
  <si>
    <t>Kokmateriāls 100x40 mm</t>
  </si>
  <si>
    <t>Kokmateriāls 100x100 mm</t>
  </si>
  <si>
    <t>Tvaika izolācijas montāža</t>
  </si>
  <si>
    <t>Tvaika izolācijas plēve</t>
  </si>
  <si>
    <t>Pretvēja izolācijas montāža</t>
  </si>
  <si>
    <t>Pretvēja izolācija</t>
  </si>
  <si>
    <t>Sastatņu montāža un demontāža</t>
  </si>
  <si>
    <t>sastatņu noma uz visu būvniecības laiku</t>
  </si>
  <si>
    <t>aizsargsiets</t>
  </si>
  <si>
    <t>Pagaidu jumta izbūve virs sastatnēm, uz būvniecības laiku</t>
  </si>
  <si>
    <t>Cokola profila uzstādīšana</t>
  </si>
  <si>
    <t xml:space="preserve">Fasādes virsmas gruntēšana  </t>
  </si>
  <si>
    <t>Siltinātās virsmas armēšana</t>
  </si>
  <si>
    <t>Ķieģeļu palodžu nokalšana</t>
  </si>
  <si>
    <t xml:space="preserve">līmjava </t>
  </si>
  <si>
    <t>loga, durvju kārbas  un siltinājuma salaiduma profils</t>
  </si>
  <si>
    <t>pvc sturis ar lāseni</t>
  </si>
  <si>
    <t>Ārējās izolācijas lentas montāža</t>
  </si>
  <si>
    <t>ārējā izolācijas lenta</t>
  </si>
  <si>
    <t>Skārda palodzes montāža</t>
  </si>
  <si>
    <t>skārda palodze</t>
  </si>
  <si>
    <t>Pārsedze P-2</t>
  </si>
  <si>
    <t>Fasādes pieslēgumu elementu montāža (numura zīme, karoga turētājs u.t.t</t>
  </si>
  <si>
    <t>elementu montāžas stiprinājumi</t>
  </si>
  <si>
    <t>Elektrības kanālu izbūve fasādē</t>
  </si>
  <si>
    <t>Būvgružu iekraušana konteinerā un nogādāšana izgāztuvē</t>
  </si>
  <si>
    <t>Koka starpsienu augstuma samazināšana starp pagrabiem (kopējā griestu platība)</t>
  </si>
  <si>
    <t>Virsmas sagatavošana siltināšanai</t>
  </si>
  <si>
    <t>Ventilācijas kanālu tīrīšana, izpilddokumentācijas sagatavošana</t>
  </si>
  <si>
    <t>Ventilācijas restes montāža</t>
  </si>
  <si>
    <t>Jūras konteinera uzstādīšana, noma</t>
  </si>
  <si>
    <t>Biotualetes uzstādīšana, noma</t>
  </si>
  <si>
    <t>Būvtāfele</t>
  </si>
  <si>
    <t>Jumta seguma demontāža, utilizācija</t>
  </si>
  <si>
    <t>Trapecveida profils T20 b=0,5 mm PE pārklājums</t>
  </si>
  <si>
    <t>Jumta skārda pieslēgumu montāža (kore, vējmala, dzegas lāsenis)</t>
  </si>
  <si>
    <t>Jaunu lietus ūdens tekņu (150 mm), noteku (120 mm) uzstādīšana, 0,6 mm, PE pārklājums</t>
  </si>
  <si>
    <t>Vēja kastes, vējmalas montāža</t>
  </si>
  <si>
    <t>Skārda lūka 600x800 mm, PE pārklājums</t>
  </si>
  <si>
    <t>Kāpņu uz lūku uzstādīšana (metāla, ~1,7 m garas)</t>
  </si>
  <si>
    <t>Skārda piekļāvumu pie ventilācijas šahtām izbūve</t>
  </si>
  <si>
    <t>Ventilācijas šahtu jumtiņu uzstādīšana</t>
  </si>
  <si>
    <t>Kanalizācijas vēdināšanas izvadu nomaiņa virsjumta daļā</t>
  </si>
  <si>
    <t>Kanalizācijas vēdināšanas izvadi</t>
  </si>
  <si>
    <t>Tvaika izolācijas līmlenta savienojumu vietām, rullis 25m</t>
  </si>
  <si>
    <t>Bēniņu attīrīšana, būvgružu utilizācija</t>
  </si>
  <si>
    <t xml:space="preserve">Pagraba / dzīvokļa starpsienas siltināšana </t>
  </si>
  <si>
    <t xml:space="preserve">Pagraba / dzīvokļa starpsienas gruntēšana un dekoratīvā apmetuma uzklāšana </t>
  </si>
  <si>
    <t>Svaigā gaisa vārsta montāža</t>
  </si>
  <si>
    <t>Ventilācija</t>
  </si>
  <si>
    <t>Durvju D-2 demontāža, montāža</t>
  </si>
  <si>
    <t>Durvju D-3 demontāža, montāža</t>
  </si>
  <si>
    <t xml:space="preserve">Fasādes virsmas siltināšana </t>
  </si>
  <si>
    <t>Pagraba griestu gruntēšana un siltināšana</t>
  </si>
  <si>
    <t>svaiga gaisa vārsts VTK 100 vaiekvivalents</t>
  </si>
  <si>
    <t>Pretvēja izolācijas stiprinājuma koka lata ar stiprinājumiem</t>
  </si>
  <si>
    <t>Siltinātas, ugunsdrošas lūkas uzstādīšana</t>
  </si>
  <si>
    <t>Skārda jumta pieslēgumi, platums līdz 500 mm, PE pārklājums</t>
  </si>
  <si>
    <t>Grunts izstrāde no cokola apmales</t>
  </si>
  <si>
    <t>Hidroizolācijas uzklāšana divās kārtās (arī uz armējuma)</t>
  </si>
  <si>
    <t>Pamatu gruntēšana un siltināšana</t>
  </si>
  <si>
    <t>Lokālā tāme Nr. 9</t>
  </si>
  <si>
    <t>Lt-9</t>
  </si>
  <si>
    <t>Apkure</t>
  </si>
  <si>
    <t>Tiešās izmaksas kopā, t. sk. darba devēja sociālais nodoklis (24,09%)</t>
  </si>
  <si>
    <t>Montāžas palīgmateriāli</t>
  </si>
  <si>
    <t>Sistēmas marķēšanas materiāli</t>
  </si>
  <si>
    <t>Tērauda paneļu radiators Compact ar sānu pieslēgumu, komplektā ar sienas stiprinājuma kronšteiniem, noslēgkorķi un atgaisotāju, C22-500-1000, PURMO vai ekvivalents</t>
  </si>
  <si>
    <t>Tērauda paneļu radiators Compact ar sānu pieslēgumu, komplektā ar sienas stiprinājuma kronšteiniem, noslēgkorķi un atgaisotāju, C22-500-1200, PURMO vai ekvivalents</t>
  </si>
  <si>
    <t>Tērauda paneļu radiators Compact ar sānu pieslēgumu, komplektā ar sienas stiprinājuma kronšteiniem, noslēgkorķi un atgaisotāju, C22-500-1400, PURMO vai ekvivalents</t>
  </si>
  <si>
    <t>Tērauda paneļu radiators Compact ar sānu pieslēgumu, komplektā ar sienas stiprinājuma kronšteiniem, noslēgkorķi un atgaisotāju, C22-500-600, PURMO vai ekvivalents</t>
  </si>
  <si>
    <t>Tērauda paneļu radiators Compact ar sānu pieslēgumu, komplektā ar sienas stiprinājuma kronšteiniem, noslēgkorķi un atgaisotāju, C22-500-800, PURMO vai ekvivalents</t>
  </si>
  <si>
    <t>Lauku iela 4, Tukums</t>
  </si>
  <si>
    <t>SIA "Tukuma nami", reģ.nr. 40003397810</t>
  </si>
  <si>
    <t>Tāme sastādīta  2018. gada tirgus cenās, pamatojoties uz AR daļas rasējumiem</t>
  </si>
  <si>
    <t>Daudzdzīvokļu dzīvojamās ēkas vienkāršota fasādes atjaunošana</t>
  </si>
  <si>
    <t>objekts</t>
  </si>
  <si>
    <t>Tāme sastādīta  2018. gada tirgus cenās, pamatojoties uz DOP daļas rasējumiem</t>
  </si>
  <si>
    <t>Esošās siltumizolācijas demontāža, saglabājot</t>
  </si>
  <si>
    <t>Esošās siltumizolācijas montāža virs tvaika izolācijas</t>
  </si>
  <si>
    <t>Beramās vates iestrāde 200 mm biezumā pēc rukuma</t>
  </si>
  <si>
    <t>Beramā akmens vate, 200 mm (pēc rukuma), λ≤0,041 W/mK</t>
  </si>
  <si>
    <t>Bēniņu lūka, U≤1,8 W/(m²k), EI30, iekšējais izmērs 750x750 mm</t>
  </si>
  <si>
    <t>2 ķieģeļu kārtu piemūrēšana pa lūkas perimetru</t>
  </si>
  <si>
    <t>Elektroinstalācijas atcelšana, bojāto posmu nomaiņa</t>
  </si>
  <si>
    <t>Akmens vates lamelas Paroc CGL 20cy vai ekvivalents, λ≤0,037 W/(mk), 100 mm</t>
  </si>
  <si>
    <t>akmens vate b=50 mm λ≤0,036 W/mK</t>
  </si>
  <si>
    <t>Pagraba / dzīvokļa starpsienas virsmas armēšana</t>
  </si>
  <si>
    <t>Ventilācijas reste VR-1, 200x500 mm, cinkota</t>
  </si>
  <si>
    <t>Ventilācijas Vr-2 restes montāža</t>
  </si>
  <si>
    <t>Ventilācijas reste Vr-2, 500x400 mm, cinkotas</t>
  </si>
  <si>
    <t>Durvju D-1 demontāža, montāža</t>
  </si>
  <si>
    <t>Metāla durvis slēdzamas, augstums 2150 mm, platums 1550 mm, Uw ≤ 1,8 W/m²K, EI30, RR-32</t>
  </si>
  <si>
    <t>Metāla durvis slēdzamas, augstums 2100 mm, platums 1060 mm, Uw ≤ 1,8 W/m²K, RR-32</t>
  </si>
  <si>
    <t>PVC durvis slēdzamas, augstums 2100 mm, platums 1100 mm, ar pašaizvēršanās mehānismu, Uw ≤ 1,8 W/m²K</t>
  </si>
  <si>
    <t>Pagraba logs, PVC profils, tonis balti, izmēri: logam augstums 430 mm, platums 1000 mm, ar ventilācijas resti</t>
  </si>
  <si>
    <t>Loga L4 demontāža, montāža, ailas iekšējā apdare</t>
  </si>
  <si>
    <t>Siltuma maksas sadalītājs (alokators)</t>
  </si>
  <si>
    <t>Termostatiskais vārsts RA-G, DANFOSS vai ekvivalents</t>
  </si>
  <si>
    <t>Bremzējošs vārsts pie radiatora izvada DN15, DANFOSS vai ekvivalents</t>
  </si>
  <si>
    <t>Termostatiskais sensors ar ierobežotu minimālo temp. 16°C DN15, DANFOSS vai ekvivalents</t>
  </si>
  <si>
    <t>Termostatiskais sensors ar trieciendrošu korpusu un aizsardzību pret zādzību DN15, DANFOSS vai ekvivalents</t>
  </si>
  <si>
    <t>Vadības ierīce CCR 3, DANFOSS vai ekvivalents</t>
  </si>
  <si>
    <t>Automātiskais plūsmas ierobežotājs ar integrētu regulējošo vārstu, ar vītni AB-QM-15, DANFOSS vai ekvivalents</t>
  </si>
  <si>
    <t>Automātiskais plūsmas ierobežotājs ar integrētu regulējošo vārstu, ar vītni AB-QM*LF-15, DANFOSS vai ekvivalents</t>
  </si>
  <si>
    <t>Izpildmehānisms AB-QM vārstiem TWA-Z, DANFOSS vai ekvivalents</t>
  </si>
  <si>
    <t>Temperatūras sensors ESMC, DANFOSS vai ekvivalents</t>
  </si>
  <si>
    <t>Stāvvada tukšošanas komplekts</t>
  </si>
  <si>
    <t>Lodveida noslēgvārsts ar augstu iztukšošanas kapacitāti MSV-S DN20, DANFOSS vai ekvivalents</t>
  </si>
  <si>
    <t>Lodveida noslēgvārsts ar augstu iztukšošanas kapacitāti MSV-S DN15, DANFOSS vai ekvivalents</t>
  </si>
  <si>
    <t>Vara caurule 18x1,0</t>
  </si>
  <si>
    <t>Vara caurule 22x1,0</t>
  </si>
  <si>
    <t>Esošo sildķermeņu demontāža un utilizācija</t>
  </si>
  <si>
    <t>Cauruļvadu demontāža un utilizācija</t>
  </si>
  <si>
    <t>Vara cauruļvadu fasondaļas</t>
  </si>
  <si>
    <t>Vara cauruļu montāžas materiāli</t>
  </si>
  <si>
    <t>Siltumizolācijas demontāža un utilizācija</t>
  </si>
  <si>
    <t>Siltumizolācijas montāžas palīgmateriāli</t>
  </si>
  <si>
    <t>Armētā siltumizolācijas līmlenta</t>
  </si>
  <si>
    <t>Sistēmas hidrauliskā pārbaude</t>
  </si>
  <si>
    <t>Sistēmas ieregulēšanas darbi</t>
  </si>
  <si>
    <t>Tāme sastādīta  2018. gada tirgus cenās, pamatojoties uz AVK daļas rasējumiem</t>
  </si>
  <si>
    <t>Virsmas sagatavošana siltināšanai (bojātā apmetuma nokalšana, plaisu aizdare, virsmas izlīdzināšana)</t>
  </si>
  <si>
    <t>Ekstrudētais putupolistirols, λ≤0,037 W/(mK), 100 mm, Finnfoam F-300 vai ekvivalents</t>
  </si>
  <si>
    <t>Šķembu slāņa iestrāde</t>
  </si>
  <si>
    <t>Šķembas</t>
  </si>
  <si>
    <t>Betona apmales betonēšana</t>
  </si>
  <si>
    <t>Armatūras siets</t>
  </si>
  <si>
    <t>Betons C25/30 XC4, XF1, XF3</t>
  </si>
  <si>
    <t>Betona sūknis</t>
  </si>
  <si>
    <t>Pagraba logailu daļēja aizmūrēšana ar ķiegeļiem (saskaņā ar pagraba plānu lapā AR-2)</t>
  </si>
  <si>
    <t>cokola profils 180 mm Sakret Mat (vai analogs)</t>
  </si>
  <si>
    <t>akmens vate b=180 mm λ≤0,036 W/mK</t>
  </si>
  <si>
    <t>Palodzes demontāža (arī pagraba logiem)</t>
  </si>
  <si>
    <t>Elektrības skapju pārnešana virs siltumizolācijas</t>
  </si>
  <si>
    <t>Pārsedzes logiem L-1, L-3  montāža, apmetuma iestrāde uz metāla sieta</t>
  </si>
  <si>
    <t>Pārsedze</t>
  </si>
  <si>
    <t>Pārsedzes logam L-2 montāža, apmetuma iestrāde uz metāla sieta</t>
  </si>
  <si>
    <t>Durvju, logu aiļu (arī pagraba logu) siltināšana, armēšana, gruntēšana, dekoratīvā apmetuma uzklāšana</t>
  </si>
  <si>
    <t>Kokmateriāls 25x75 mm</t>
  </si>
  <si>
    <t>Kokmateriāls 73x95 mm</t>
  </si>
  <si>
    <t>Ventilācijas kanālu virsmas apšūšana ar skārdu</t>
  </si>
  <si>
    <t>skārds</t>
  </si>
  <si>
    <t>Jumta nožogojuma ar sniega aiztures barjeru uzstādīšana</t>
  </si>
  <si>
    <t>Jumta nožogojums ar sniega aiztures barjeru</t>
  </si>
  <si>
    <t>Spāru pagarināšana</t>
  </si>
  <si>
    <t>Leņķdzelzis 100x100x10 mm, l=1800 mm</t>
  </si>
  <si>
    <t>Koka brusas, 50x100 mm, l~600mm</t>
  </si>
  <si>
    <t>stiprinājumi</t>
  </si>
  <si>
    <t>Esošo kāpņu uz jumtu fasādē asīs A-C attīrīšana, apstrāde ar pretrūsas sastāvu, krāsošana</t>
  </si>
  <si>
    <t>Ķieģeļu dzegas nokalšana</t>
  </si>
  <si>
    <r>
      <t>m</t>
    </r>
    <r>
      <rPr>
        <vertAlign val="superscript"/>
        <sz val="11"/>
        <rFont val="Calibri"/>
        <family val="2"/>
        <charset val="186"/>
        <scheme val="minor"/>
      </rPr>
      <t>2</t>
    </r>
  </si>
  <si>
    <t>Logu, durvju iekšējās lentas montāža</t>
  </si>
  <si>
    <t>siltinājums 30 mm,  λ≤0,037 W/(mk)</t>
  </si>
  <si>
    <t>Durvju ailu iekšējā apdare</t>
  </si>
  <si>
    <t>Virsmas sagatavošana siltināšanai (plaisu aizdare bez vertikālas sienu izlīdzināšanas, izdrupušo vietu atjaunošana)</t>
  </si>
  <si>
    <t>Esošās apdares, siltinājuma demontāža gala sienai</t>
  </si>
  <si>
    <r>
      <t xml:space="preserve">Cauruļvadu siltumizolācijas čaulas Hvac Section AluCoat T, b=80mm DN15, PAROC vai ekvivalents, λ≤0,04 W/mK (pie 70 </t>
    </r>
    <r>
      <rPr>
        <sz val="8"/>
        <rFont val="Calibri"/>
        <family val="2"/>
        <charset val="186"/>
      </rPr>
      <t>°</t>
    </r>
    <r>
      <rPr>
        <sz val="8"/>
        <rFont val="Arial"/>
        <family val="2"/>
        <charset val="186"/>
      </rPr>
      <t>C)</t>
    </r>
  </si>
  <si>
    <t>Cauruļvadu siltumizolācijas čaulas Hvac Section AluCoat T, b=80mm DN20, PAROC vai ekvivalents, λ≤0,04 W/mK (pie 70 °C)</t>
  </si>
  <si>
    <t>Cauruļvadu siltumizolācijas čaulas Hvac Section AluCoat T, b=80mm DN25, PAROC vai ekvivalents, λ≤0,04 W/mK (pie 70 °C)</t>
  </si>
  <si>
    <t>Cauruļvadu siltumizolācijas čaulas Hvac Section AluCoat T, b=80mm DN32, PAROC vai ekvivalents, λ≤0,04 W/mK (pie 70 °C)</t>
  </si>
  <si>
    <t>Cauruļvadu siltumizolācijas čaulas Hvac Section AluCoat T, b=80mm DN40, PAROC vai ekvivalents, λ≤0,04 W/mK (pie 70 °C)</t>
  </si>
  <si>
    <t>Cauruļvadu siltumizolācijas čaulas Hvac Section AluCoat T, b=80mm DN50, PAROC vai ekvivalents, λ≤0,04 W/mK (pie 70 °C)</t>
  </si>
  <si>
    <t>Cauruļvadu siltumizolācijas čaulas Hvac Section AluCoat T, b=20mm DN15, PAROC vai ekvivalents, λ≤0,04 W/mK (pie 70 °C)</t>
  </si>
  <si>
    <t>Cauruļvadu siltumizolācijas čaulas Hvac Section AluCoat T, b=20mm DN20, PAROC vai ekvivalents, λ≤0,04 W/mK (pie 70 °C)</t>
  </si>
  <si>
    <t>Cauruļvadu siltumizolācijas čaulas Hvac Section AluCoat T, b=20mm DN25, PAROC vai ekvivalents, λ≤0,04 W/mK (pie 70 °C)</t>
  </si>
  <si>
    <t>Cauruļvadu siltumizolācijas čaulas Hvac Section AluCoat T, b=30mm DN32, PAROC vai ekvivalents, λ≤0,04 W/mK (pie 70 °C)</t>
  </si>
  <si>
    <t>Cauruļvadu siltumizolācijas čaulas Hvac Section AluCoat T, b=50mm DN40, PAROC vai ekvivalents, λ≤0,04 W/mK (pie 70 °C)</t>
  </si>
  <si>
    <t>Cauruļvadu siltumizolācijas čaulas Hvac Section AluCoat T, b=50mm DN50, PAROC vai ekvivalents, λ≤0,04 W/mK (pie 70 °C)</t>
  </si>
  <si>
    <t>Vetnilācijas Vr-2 kanālu atveru 500x400 mm izbūve saskaņā ar rasējumu AR-28</t>
  </si>
  <si>
    <t xml:space="preserve">Sertifikāta Nr. </t>
  </si>
  <si>
    <t xml:space="preserve">Tāme sastādīta </t>
  </si>
  <si>
    <t>Tāme sastādīta</t>
  </si>
  <si>
    <t xml:space="preserve">SIA „Tukuma Nami” </t>
  </si>
  <si>
    <t>Vienotais reģ.Nr. 40003397810</t>
  </si>
  <si>
    <t>PVN reģ.Nr. LV 40003397810</t>
  </si>
  <si>
    <t>Kurzemes iela 9, Tukums, Tukuma Novads, LV-3101</t>
  </si>
  <si>
    <t>Būvdarbu apjomi</t>
  </si>
  <si>
    <t>Tukums</t>
  </si>
  <si>
    <t xml:space="preserve">APSTIPRINĀTS
SIA „Tukuma Nami”
valdes sēdē
2019.gada 05. februāris
Protokols Nr. 19/1
</t>
  </si>
  <si>
    <t xml:space="preserve">„Energoefektivitātes paaugstināšanas būvdarbi daudzdzīvokļu
dzīvojamā mājā Tukuma novads, Tukums Lauku iela 4” 
</t>
  </si>
  <si>
    <t>Iepirkuma identifikācijas numurs: DME0000403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</si>
</sst>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#,##0.0000"/>
    <numFmt numFmtId="165" formatCode="0;;"/>
    <numFmt numFmtId="166" formatCode="0.00;\-\1;"/>
    <numFmt numFmtId="167" formatCode="0.00;;"/>
    <numFmt numFmtId="168" formatCode="0.00;\-0;\-"/>
    <numFmt numFmtId="169" formatCode="0.00;;;"/>
    <numFmt numFmtId="170" formatCode="0.00;&quot;-1&quot;;;"/>
  </numFmts>
  <fonts count="24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vertAlign val="superscript"/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Helv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i/>
      <sz val="11"/>
      <color rgb="FF7F7F7F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u/>
      <sz val="8"/>
      <name val="Arial"/>
      <family val="2"/>
      <charset val="186"/>
    </font>
    <font>
      <vertAlign val="superscript"/>
      <sz val="11"/>
      <name val="Calibri"/>
      <family val="2"/>
      <charset val="186"/>
      <scheme val="minor"/>
    </font>
    <font>
      <sz val="8"/>
      <name val="Calibri"/>
      <family val="2"/>
      <charset val="186"/>
    </font>
    <font>
      <sz val="12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8"/>
      <color indexed="8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3" fillId="0" borderId="0"/>
    <xf numFmtId="0" fontId="3" fillId="0" borderId="0"/>
    <xf numFmtId="0" fontId="4" fillId="0" borderId="0"/>
    <xf numFmtId="0" fontId="5" fillId="2" borderId="0" applyNumberFormat="0" applyBorder="0" applyAlignment="0" applyProtection="0"/>
    <xf numFmtId="0" fontId="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4" fillId="0" borderId="0"/>
    <xf numFmtId="2" fontId="3" fillId="0" borderId="0" applyFill="0" applyBorder="0" applyAlignment="0" applyProtection="0"/>
    <xf numFmtId="0" fontId="3" fillId="0" borderId="0"/>
    <xf numFmtId="0" fontId="4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</cellStyleXfs>
  <cellXfs count="336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justify"/>
    </xf>
    <xf numFmtId="0" fontId="1" fillId="0" borderId="0" xfId="0" applyNumberFormat="1" applyFont="1" applyFill="1" applyBorder="1" applyAlignment="1"/>
    <xf numFmtId="0" fontId="1" fillId="0" borderId="20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9" fontId="2" fillId="0" borderId="26" xfId="0" applyNumberFormat="1" applyFont="1" applyFill="1" applyBorder="1" applyAlignment="1">
      <alignment horizontal="center"/>
    </xf>
    <xf numFmtId="9" fontId="1" fillId="0" borderId="27" xfId="0" applyNumberFormat="1" applyFont="1" applyFill="1" applyBorder="1" applyAlignment="1">
      <alignment horizontal="center"/>
    </xf>
    <xf numFmtId="4" fontId="1" fillId="0" borderId="27" xfId="0" applyNumberFormat="1" applyFont="1" applyFill="1" applyBorder="1" applyAlignment="1">
      <alignment horizontal="center"/>
    </xf>
    <xf numFmtId="9" fontId="2" fillId="0" borderId="27" xfId="0" applyNumberFormat="1" applyFont="1" applyFill="1" applyBorder="1" applyAlignment="1">
      <alignment horizontal="center"/>
    </xf>
    <xf numFmtId="4" fontId="2" fillId="0" borderId="28" xfId="0" applyNumberFormat="1" applyFont="1" applyFill="1" applyBorder="1" applyAlignment="1">
      <alignment horizontal="center"/>
    </xf>
    <xf numFmtId="4" fontId="1" fillId="0" borderId="0" xfId="0" applyNumberFormat="1" applyFont="1" applyFill="1" applyAlignment="1"/>
    <xf numFmtId="164" fontId="1" fillId="0" borderId="0" xfId="0" applyNumberFormat="1" applyFont="1" applyFill="1" applyAlignment="1"/>
    <xf numFmtId="2" fontId="1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1" fillId="0" borderId="35" xfId="0" applyFont="1" applyFill="1" applyBorder="1" applyAlignment="1">
      <alignment horizontal="center" vertical="center" wrapText="1"/>
    </xf>
    <xf numFmtId="2" fontId="2" fillId="0" borderId="30" xfId="3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167" fontId="1" fillId="0" borderId="3" xfId="2" applyNumberFormat="1" applyFont="1" applyFill="1" applyBorder="1" applyAlignment="1" applyProtection="1">
      <alignment horizontal="center" vertical="center"/>
    </xf>
    <xf numFmtId="167" fontId="2" fillId="0" borderId="4" xfId="2" applyNumberFormat="1" applyFont="1" applyFill="1" applyBorder="1" applyAlignment="1" applyProtection="1">
      <alignment horizontal="center" vertical="center"/>
    </xf>
    <xf numFmtId="0" fontId="1" fillId="0" borderId="44" xfId="0" applyFont="1" applyFill="1" applyBorder="1" applyAlignment="1">
      <alignment horizontal="left" vertical="center" wrapText="1"/>
    </xf>
    <xf numFmtId="167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167" fontId="1" fillId="0" borderId="6" xfId="5" applyNumberFormat="1" applyFont="1" applyFill="1" applyBorder="1" applyAlignment="1">
      <alignment horizontal="center" vertical="center" wrapText="1"/>
    </xf>
    <xf numFmtId="167" fontId="1" fillId="0" borderId="44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center" vertical="center" wrapText="1"/>
    </xf>
    <xf numFmtId="2" fontId="1" fillId="0" borderId="4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Alignment="1">
      <alignment vertical="center" textRotation="90"/>
    </xf>
    <xf numFmtId="0" fontId="1" fillId="0" borderId="0" xfId="0" applyFont="1" applyFill="1" applyAlignment="1">
      <alignment horizontal="center" vertical="center" textRotation="90"/>
    </xf>
    <xf numFmtId="0" fontId="1" fillId="0" borderId="6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vertical="center" wrapText="1"/>
    </xf>
    <xf numFmtId="165" fontId="1" fillId="0" borderId="8" xfId="0" applyNumberFormat="1" applyFont="1" applyFill="1" applyBorder="1" applyAlignment="1">
      <alignment horizontal="center" vertical="center"/>
    </xf>
    <xf numFmtId="2" fontId="2" fillId="0" borderId="43" xfId="3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textRotation="90" wrapText="1"/>
    </xf>
    <xf numFmtId="0" fontId="2" fillId="0" borderId="50" xfId="0" applyFont="1" applyFill="1" applyBorder="1" applyAlignment="1">
      <alignment horizontal="center" vertical="center" textRotation="90" wrapText="1"/>
    </xf>
    <xf numFmtId="0" fontId="1" fillId="0" borderId="5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left" vertical="center" wrapText="1"/>
    </xf>
    <xf numFmtId="167" fontId="1" fillId="0" borderId="9" xfId="0" applyNumberFormat="1" applyFont="1" applyFill="1" applyBorder="1" applyAlignment="1">
      <alignment horizontal="center" vertical="center" wrapText="1"/>
    </xf>
    <xf numFmtId="167" fontId="1" fillId="0" borderId="52" xfId="2" applyNumberFormat="1" applyFont="1" applyFill="1" applyBorder="1" applyAlignment="1" applyProtection="1">
      <alignment horizontal="center" vertical="center"/>
    </xf>
    <xf numFmtId="0" fontId="1" fillId="0" borderId="9" xfId="4" applyNumberFormat="1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2" fontId="1" fillId="0" borderId="52" xfId="0" applyNumberFormat="1" applyFont="1" applyFill="1" applyBorder="1" applyAlignment="1">
      <alignment horizontal="center" vertical="center" wrapText="1"/>
    </xf>
    <xf numFmtId="2" fontId="1" fillId="0" borderId="48" xfId="0" applyNumberFormat="1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 wrapText="1"/>
    </xf>
    <xf numFmtId="2" fontId="2" fillId="0" borderId="55" xfId="3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/>
    <xf numFmtId="0" fontId="1" fillId="0" borderId="30" xfId="0" applyFont="1" applyFill="1" applyBorder="1" applyAlignment="1"/>
    <xf numFmtId="0" fontId="2" fillId="0" borderId="29" xfId="0" applyFont="1" applyFill="1" applyBorder="1" applyAlignment="1">
      <alignment horizontal="center"/>
    </xf>
    <xf numFmtId="0" fontId="1" fillId="0" borderId="56" xfId="0" applyFont="1" applyFill="1" applyBorder="1" applyAlignment="1"/>
    <xf numFmtId="0" fontId="2" fillId="0" borderId="56" xfId="1" applyFont="1" applyFill="1" applyBorder="1" applyAlignment="1">
      <alignment wrapText="1"/>
    </xf>
    <xf numFmtId="0" fontId="1" fillId="0" borderId="49" xfId="0" applyFont="1" applyFill="1" applyBorder="1" applyAlignment="1"/>
    <xf numFmtId="0" fontId="2" fillId="0" borderId="26" xfId="0" applyFont="1" applyFill="1" applyBorder="1" applyAlignment="1">
      <alignment horizontal="center"/>
    </xf>
    <xf numFmtId="0" fontId="1" fillId="0" borderId="27" xfId="0" applyFont="1" applyFill="1" applyBorder="1" applyAlignment="1"/>
    <xf numFmtId="2" fontId="1" fillId="0" borderId="27" xfId="0" applyNumberFormat="1" applyFont="1" applyFill="1" applyBorder="1" applyAlignment="1">
      <alignment horizontal="center"/>
    </xf>
    <xf numFmtId="2" fontId="1" fillId="0" borderId="54" xfId="0" applyNumberFormat="1" applyFont="1" applyFill="1" applyBorder="1" applyAlignment="1">
      <alignment horizontal="center"/>
    </xf>
    <xf numFmtId="2" fontId="2" fillId="0" borderId="43" xfId="0" applyNumberFormat="1" applyFont="1" applyFill="1" applyBorder="1" applyAlignment="1">
      <alignment horizontal="center"/>
    </xf>
    <xf numFmtId="2" fontId="1" fillId="0" borderId="58" xfId="0" applyNumberFormat="1" applyFont="1" applyFill="1" applyBorder="1" applyAlignment="1">
      <alignment horizontal="center"/>
    </xf>
    <xf numFmtId="167" fontId="1" fillId="0" borderId="35" xfId="2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/>
    <xf numFmtId="0" fontId="1" fillId="0" borderId="20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top" wrapText="1"/>
    </xf>
    <xf numFmtId="167" fontId="1" fillId="0" borderId="6" xfId="2" applyNumberFormat="1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 wrapText="1"/>
    </xf>
    <xf numFmtId="2" fontId="12" fillId="0" borderId="6" xfId="0" applyNumberFormat="1" applyFont="1" applyFill="1" applyBorder="1" applyAlignment="1">
      <alignment vertical="center"/>
    </xf>
    <xf numFmtId="4" fontId="1" fillId="0" borderId="62" xfId="0" applyNumberFormat="1" applyFont="1" applyFill="1" applyBorder="1" applyAlignment="1">
      <alignment horizontal="center"/>
    </xf>
    <xf numFmtId="2" fontId="1" fillId="0" borderId="54" xfId="0" applyNumberFormat="1" applyFont="1" applyFill="1" applyBorder="1" applyAlignment="1">
      <alignment horizontal="center" vertical="center" wrapText="1"/>
    </xf>
    <xf numFmtId="2" fontId="1" fillId="0" borderId="53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4" fontId="2" fillId="0" borderId="43" xfId="0" applyNumberFormat="1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4" fontId="2" fillId="0" borderId="30" xfId="0" applyNumberFormat="1" applyFont="1" applyFill="1" applyBorder="1" applyAlignment="1" applyProtection="1">
      <alignment horizont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2" fontId="12" fillId="0" borderId="4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0" fontId="1" fillId="0" borderId="20" xfId="0" applyFont="1" applyFill="1" applyBorder="1"/>
    <xf numFmtId="0" fontId="1" fillId="0" borderId="20" xfId="0" applyFont="1" applyFill="1" applyBorder="1" applyAlignment="1">
      <alignment wrapText="1"/>
    </xf>
    <xf numFmtId="0" fontId="1" fillId="0" borderId="21" xfId="0" applyFont="1" applyFill="1" applyBorder="1"/>
    <xf numFmtId="43" fontId="1" fillId="0" borderId="2" xfId="2" applyNumberFormat="1" applyFont="1" applyFill="1" applyBorder="1" applyAlignment="1" applyProtection="1">
      <alignment horizontal="center" vertical="center"/>
    </xf>
    <xf numFmtId="43" fontId="1" fillId="0" borderId="3" xfId="2" applyNumberFormat="1" applyFont="1" applyFill="1" applyBorder="1" applyAlignment="1" applyProtection="1">
      <alignment horizontal="center" vertical="center"/>
    </xf>
    <xf numFmtId="43" fontId="2" fillId="0" borderId="4" xfId="2" applyNumberFormat="1" applyFont="1" applyFill="1" applyBorder="1" applyAlignment="1" applyProtection="1">
      <alignment horizontal="center" vertical="center"/>
    </xf>
    <xf numFmtId="165" fontId="1" fillId="0" borderId="23" xfId="0" applyNumberFormat="1" applyFont="1" applyFill="1" applyBorder="1" applyAlignment="1">
      <alignment horizontal="center" vertical="center"/>
    </xf>
    <xf numFmtId="167" fontId="1" fillId="0" borderId="24" xfId="2" applyNumberFormat="1" applyFont="1" applyFill="1" applyBorder="1" applyAlignment="1" applyProtection="1">
      <alignment horizontal="center" vertical="center"/>
    </xf>
    <xf numFmtId="168" fontId="1" fillId="0" borderId="9" xfId="2" applyNumberFormat="1" applyFont="1" applyFill="1" applyBorder="1" applyAlignment="1" applyProtection="1">
      <alignment horizontal="right" vertical="center"/>
    </xf>
    <xf numFmtId="0" fontId="12" fillId="0" borderId="20" xfId="0" applyFont="1" applyFill="1" applyBorder="1" applyAlignment="1">
      <alignment horizontal="right" vertical="center" wrapText="1"/>
    </xf>
    <xf numFmtId="0" fontId="12" fillId="0" borderId="20" xfId="0" applyFont="1" applyFill="1" applyBorder="1" applyAlignment="1">
      <alignment vertical="center"/>
    </xf>
    <xf numFmtId="2" fontId="12" fillId="0" borderId="20" xfId="0" applyNumberFormat="1" applyFont="1" applyFill="1" applyBorder="1" applyAlignment="1">
      <alignment vertical="center"/>
    </xf>
    <xf numFmtId="0" fontId="2" fillId="0" borderId="57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" fontId="1" fillId="0" borderId="1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17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right" vertical="center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170" fontId="1" fillId="0" borderId="5" xfId="0" applyNumberFormat="1" applyFont="1" applyFill="1" applyBorder="1" applyAlignment="1">
      <alignment wrapText="1"/>
    </xf>
    <xf numFmtId="170" fontId="1" fillId="0" borderId="6" xfId="0" applyNumberFormat="1" applyFont="1" applyFill="1" applyBorder="1" applyAlignment="1">
      <alignment wrapText="1"/>
    </xf>
    <xf numFmtId="169" fontId="1" fillId="0" borderId="65" xfId="20" applyNumberFormat="1" applyFont="1" applyFill="1" applyBorder="1" applyAlignment="1" applyProtection="1">
      <alignment horizontal="center" vertical="center"/>
    </xf>
    <xf numFmtId="170" fontId="1" fillId="0" borderId="7" xfId="0" applyNumberFormat="1" applyFont="1" applyFill="1" applyBorder="1" applyAlignment="1">
      <alignment wrapText="1"/>
    </xf>
    <xf numFmtId="0" fontId="1" fillId="0" borderId="0" xfId="0" applyFont="1" applyFill="1"/>
    <xf numFmtId="166" fontId="1" fillId="0" borderId="53" xfId="0" applyNumberFormat="1" applyFont="1" applyFill="1" applyBorder="1" applyAlignment="1">
      <alignment horizontal="center" vertical="center" wrapText="1"/>
    </xf>
    <xf numFmtId="166" fontId="1" fillId="0" borderId="20" xfId="0" applyNumberFormat="1" applyFont="1" applyFill="1" applyBorder="1" applyAlignment="1">
      <alignment horizontal="center" vertical="center" wrapText="1"/>
    </xf>
    <xf numFmtId="167" fontId="1" fillId="0" borderId="20" xfId="0" applyNumberFormat="1" applyFont="1" applyFill="1" applyBorder="1" applyAlignment="1">
      <alignment horizontal="center" vertical="center" wrapText="1"/>
    </xf>
    <xf numFmtId="166" fontId="1" fillId="0" borderId="49" xfId="0" applyNumberFormat="1" applyFont="1" applyFill="1" applyBorder="1" applyAlignment="1">
      <alignment wrapText="1"/>
    </xf>
    <xf numFmtId="166" fontId="1" fillId="0" borderId="8" xfId="0" applyNumberFormat="1" applyFont="1" applyFill="1" applyBorder="1" applyAlignment="1">
      <alignment wrapText="1"/>
    </xf>
    <xf numFmtId="166" fontId="1" fillId="0" borderId="9" xfId="0" applyNumberFormat="1" applyFont="1" applyFill="1" applyBorder="1" applyAlignment="1">
      <alignment wrapText="1"/>
    </xf>
    <xf numFmtId="166" fontId="1" fillId="0" borderId="10" xfId="0" applyNumberFormat="1" applyFont="1" applyFill="1" applyBorder="1" applyAlignment="1">
      <alignment wrapText="1"/>
    </xf>
    <xf numFmtId="2" fontId="1" fillId="0" borderId="45" xfId="0" applyNumberFormat="1" applyFont="1" applyFill="1" applyBorder="1" applyAlignment="1">
      <alignment horizontal="center" vertical="center" wrapText="1"/>
    </xf>
    <xf numFmtId="167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top" wrapText="1"/>
    </xf>
    <xf numFmtId="169" fontId="1" fillId="0" borderId="7" xfId="0" applyNumberFormat="1" applyFont="1" applyFill="1" applyBorder="1" applyAlignment="1">
      <alignment horizontal="center"/>
    </xf>
    <xf numFmtId="169" fontId="1" fillId="0" borderId="7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3" fontId="1" fillId="0" borderId="0" xfId="0" applyNumberFormat="1" applyFont="1" applyFill="1" applyAlignment="1">
      <alignment vertical="center"/>
    </xf>
    <xf numFmtId="0" fontId="15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166" fontId="1" fillId="0" borderId="5" xfId="0" applyNumberFormat="1" applyFont="1" applyFill="1" applyBorder="1" applyAlignment="1">
      <alignment wrapText="1"/>
    </xf>
    <xf numFmtId="166" fontId="1" fillId="0" borderId="6" xfId="0" applyNumberFormat="1" applyFont="1" applyFill="1" applyBorder="1" applyAlignment="1">
      <alignment wrapText="1"/>
    </xf>
    <xf numFmtId="166" fontId="1" fillId="0" borderId="7" xfId="0" applyNumberFormat="1" applyFont="1" applyFill="1" applyBorder="1" applyAlignment="1">
      <alignment wrapText="1"/>
    </xf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2" fontId="1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 textRotation="90"/>
    </xf>
    <xf numFmtId="166" fontId="1" fillId="0" borderId="52" xfId="0" applyNumberFormat="1" applyFont="1" applyFill="1" applyBorder="1" applyAlignment="1">
      <alignment wrapText="1"/>
    </xf>
    <xf numFmtId="166" fontId="1" fillId="0" borderId="3" xfId="0" applyNumberFormat="1" applyFont="1" applyFill="1" applyBorder="1" applyAlignment="1">
      <alignment wrapText="1"/>
    </xf>
    <xf numFmtId="166" fontId="1" fillId="0" borderId="29" xfId="0" applyNumberFormat="1" applyFont="1" applyFill="1" applyBorder="1" applyAlignment="1">
      <alignment wrapText="1"/>
    </xf>
    <xf numFmtId="166" fontId="1" fillId="0" borderId="2" xfId="0" applyNumberFormat="1" applyFont="1" applyFill="1" applyBorder="1" applyAlignment="1">
      <alignment wrapText="1"/>
    </xf>
    <xf numFmtId="166" fontId="1" fillId="0" borderId="4" xfId="0" applyNumberFormat="1" applyFont="1" applyFill="1" applyBorder="1" applyAlignment="1">
      <alignment wrapText="1"/>
    </xf>
    <xf numFmtId="166" fontId="1" fillId="0" borderId="6" xfId="0" applyNumberFormat="1" applyFont="1" applyFill="1" applyBorder="1" applyAlignment="1">
      <alignment horizontal="center" vertical="center" wrapText="1"/>
    </xf>
    <xf numFmtId="2" fontId="2" fillId="0" borderId="23" xfId="3" applyNumberFormat="1" applyFont="1" applyFill="1" applyBorder="1" applyAlignment="1">
      <alignment horizontal="center" vertical="center"/>
    </xf>
    <xf numFmtId="2" fontId="2" fillId="0" borderId="64" xfId="3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wrapText="1"/>
    </xf>
    <xf numFmtId="2" fontId="14" fillId="0" borderId="0" xfId="0" applyNumberFormat="1" applyFont="1" applyFill="1"/>
    <xf numFmtId="2" fontId="1" fillId="0" borderId="6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166" fontId="1" fillId="0" borderId="16" xfId="0" applyNumberFormat="1" applyFont="1" applyFill="1" applyBorder="1" applyAlignment="1">
      <alignment wrapText="1"/>
    </xf>
    <xf numFmtId="166" fontId="1" fillId="0" borderId="20" xfId="0" applyNumberFormat="1" applyFont="1" applyFill="1" applyBorder="1" applyAlignment="1">
      <alignment wrapText="1"/>
    </xf>
    <xf numFmtId="166" fontId="1" fillId="0" borderId="21" xfId="0" applyNumberFormat="1" applyFont="1" applyFill="1" applyBorder="1" applyAlignment="1">
      <alignment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left" vertical="center" wrapText="1"/>
    </xf>
    <xf numFmtId="2" fontId="1" fillId="0" borderId="59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167" fontId="1" fillId="0" borderId="8" xfId="2" applyNumberFormat="1" applyFont="1" applyFill="1" applyBorder="1" applyAlignment="1" applyProtection="1">
      <alignment horizontal="center" vertical="center"/>
    </xf>
    <xf numFmtId="167" fontId="1" fillId="0" borderId="9" xfId="2" applyNumberFormat="1" applyFont="1" applyFill="1" applyBorder="1" applyAlignment="1" applyProtection="1">
      <alignment horizontal="center" vertical="center"/>
    </xf>
    <xf numFmtId="167" fontId="2" fillId="0" borderId="10" xfId="2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wrapText="1"/>
    </xf>
    <xf numFmtId="167" fontId="1" fillId="0" borderId="7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right" wrapText="1"/>
    </xf>
    <xf numFmtId="0" fontId="1" fillId="0" borderId="20" xfId="0" applyFont="1" applyFill="1" applyBorder="1" applyAlignment="1">
      <alignment horizontal="center"/>
    </xf>
    <xf numFmtId="167" fontId="1" fillId="0" borderId="21" xfId="0" applyNumberFormat="1" applyFont="1" applyFill="1" applyBorder="1" applyAlignment="1">
      <alignment horizontal="center"/>
    </xf>
    <xf numFmtId="167" fontId="1" fillId="0" borderId="20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 wrapText="1"/>
    </xf>
    <xf numFmtId="166" fontId="1" fillId="0" borderId="48" xfId="0" applyNumberFormat="1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166" fontId="1" fillId="0" borderId="68" xfId="0" applyNumberFormat="1" applyFont="1" applyFill="1" applyBorder="1" applyAlignment="1">
      <alignment wrapText="1"/>
    </xf>
    <xf numFmtId="0" fontId="2" fillId="0" borderId="28" xfId="0" applyFont="1" applyFill="1" applyBorder="1" applyAlignment="1">
      <alignment horizontal="center"/>
    </xf>
    <xf numFmtId="0" fontId="1" fillId="0" borderId="0" xfId="0" applyFont="1" applyFill="1" applyAlignment="1">
      <alignment vertical="top"/>
    </xf>
    <xf numFmtId="167" fontId="1" fillId="0" borderId="65" xfId="2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2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/>
    <xf numFmtId="0" fontId="1" fillId="0" borderId="30" xfId="0" applyFont="1" applyFill="1" applyBorder="1" applyAlignment="1">
      <alignment horizontal="center" vertical="center" textRotation="90" wrapText="1"/>
    </xf>
    <xf numFmtId="0" fontId="1" fillId="0" borderId="31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167" fontId="1" fillId="0" borderId="2" xfId="2" applyNumberFormat="1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>
      <alignment horizontal="left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/>
    <xf numFmtId="0" fontId="1" fillId="0" borderId="66" xfId="0" applyFont="1" applyFill="1" applyBorder="1" applyAlignment="1">
      <alignment horizontal="center" wrapText="1"/>
    </xf>
    <xf numFmtId="0" fontId="1" fillId="0" borderId="67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right"/>
    </xf>
    <xf numFmtId="0" fontId="2" fillId="0" borderId="57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3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4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justify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16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55" xfId="0" applyFont="1" applyFill="1" applyBorder="1" applyAlignment="1">
      <alignment horizontal="right"/>
    </xf>
    <xf numFmtId="0" fontId="2" fillId="0" borderId="38" xfId="0" applyFont="1" applyFill="1" applyBorder="1" applyAlignment="1">
      <alignment horizontal="right"/>
    </xf>
    <xf numFmtId="0" fontId="2" fillId="0" borderId="39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1" fillId="0" borderId="3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2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2" fillId="0" borderId="55" xfId="3" applyFont="1" applyFill="1" applyBorder="1" applyAlignment="1">
      <alignment horizontal="right" wrapText="1"/>
    </xf>
    <xf numFmtId="0" fontId="2" fillId="0" borderId="38" xfId="3" applyFont="1" applyFill="1" applyBorder="1" applyAlignment="1">
      <alignment horizontal="right" wrapText="1"/>
    </xf>
    <xf numFmtId="0" fontId="2" fillId="0" borderId="39" xfId="3" applyFont="1" applyFill="1" applyBorder="1" applyAlignment="1">
      <alignment horizontal="right" wrapText="1"/>
    </xf>
    <xf numFmtId="0" fontId="2" fillId="0" borderId="60" xfId="3" applyFont="1" applyFill="1" applyBorder="1" applyAlignment="1">
      <alignment horizontal="right" wrapText="1"/>
    </xf>
    <xf numFmtId="0" fontId="2" fillId="0" borderId="63" xfId="3" applyFont="1" applyFill="1" applyBorder="1" applyAlignment="1">
      <alignment horizontal="right" wrapText="1"/>
    </xf>
    <xf numFmtId="0" fontId="2" fillId="0" borderId="61" xfId="3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49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right" vertical="center"/>
    </xf>
    <xf numFmtId="2" fontId="1" fillId="0" borderId="29" xfId="0" applyNumberFormat="1" applyFont="1" applyFill="1" applyBorder="1" applyAlignment="1">
      <alignment horizontal="center" vertical="center" textRotation="90" wrapText="1"/>
    </xf>
    <xf numFmtId="2" fontId="1" fillId="0" borderId="22" xfId="0" applyNumberFormat="1" applyFont="1" applyFill="1" applyBorder="1" applyAlignment="1">
      <alignment horizontal="center" vertical="center" textRotation="90" wrapText="1"/>
    </xf>
    <xf numFmtId="2" fontId="1" fillId="0" borderId="49" xfId="0" applyNumberFormat="1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 wrapText="1"/>
    </xf>
  </cellXfs>
  <cellStyles count="21">
    <cellStyle name="Comma 2" xfId="18"/>
    <cellStyle name="Comma 3" xfId="11"/>
    <cellStyle name="Excel_BuiltIn_Bad 2" xfId="4"/>
    <cellStyle name="Fixed" xfId="13"/>
    <cellStyle name="Normal 2" xfId="2"/>
    <cellStyle name="Normal 2 2" xfId="7"/>
    <cellStyle name="Normal 2 2 2" xfId="8"/>
    <cellStyle name="Normal 2 3" xfId="9"/>
    <cellStyle name="Normal 3" xfId="12"/>
    <cellStyle name="Normal 4" xfId="14"/>
    <cellStyle name="Normal 4 2" xfId="15"/>
    <cellStyle name="Normal 5" xfId="16"/>
    <cellStyle name="Normal 6" xfId="17"/>
    <cellStyle name="Normal 6 2" xfId="19"/>
    <cellStyle name="Normal 7" xfId="6"/>
    <cellStyle name="Normal_tamlok_tuksaLBN" xfId="5"/>
    <cellStyle name="Parastais" xfId="0" builtinId="0"/>
    <cellStyle name="Paskaidrojošs teksts" xfId="20" builtinId="53"/>
    <cellStyle name="Style 1" xfId="10"/>
    <cellStyle name="Обычный_33. OZOLNIEKU NOVADA DOME_OZO SKOLA_TELPU, GAITENU, KAPNU TELPU REMONTS_TAME_VADIMS_2011_02_25_melnraksts" xfId="1"/>
    <cellStyle name="Обычный_saulkrasti_tam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D33" sqref="D33"/>
    </sheetView>
  </sheetViews>
  <sheetFormatPr defaultRowHeight="15"/>
  <cols>
    <col min="1" max="16384" width="9.140625" style="323"/>
  </cols>
  <sheetData>
    <row r="1" spans="1:10" ht="15.75" customHeight="1">
      <c r="A1" s="335" t="s">
        <v>318</v>
      </c>
      <c r="B1" s="322"/>
      <c r="C1" s="322"/>
      <c r="D1" s="322"/>
      <c r="E1" s="322"/>
      <c r="F1" s="322"/>
      <c r="G1" s="322"/>
      <c r="H1" s="322"/>
      <c r="I1" s="322"/>
      <c r="J1" s="322"/>
    </row>
    <row r="2" spans="1:10">
      <c r="A2" s="322"/>
      <c r="B2" s="322"/>
      <c r="C2" s="322"/>
      <c r="D2" s="322"/>
      <c r="E2" s="322"/>
      <c r="F2" s="322"/>
      <c r="G2" s="322"/>
      <c r="H2" s="322"/>
      <c r="I2" s="322"/>
      <c r="J2" s="322"/>
    </row>
    <row r="3" spans="1:10" ht="15.75" customHeight="1">
      <c r="A3" s="322"/>
      <c r="B3" s="322"/>
      <c r="C3" s="322"/>
      <c r="D3" s="322"/>
      <c r="E3" s="322"/>
      <c r="F3" s="322"/>
      <c r="G3" s="322"/>
      <c r="H3" s="322"/>
      <c r="I3" s="322"/>
      <c r="J3" s="322"/>
    </row>
    <row r="4" spans="1:10">
      <c r="A4" s="322"/>
      <c r="B4" s="322"/>
      <c r="C4" s="322"/>
      <c r="D4" s="322"/>
      <c r="E4" s="322"/>
      <c r="F4" s="322"/>
      <c r="G4" s="322"/>
      <c r="H4" s="322"/>
      <c r="I4" s="322"/>
      <c r="J4" s="322"/>
    </row>
    <row r="5" spans="1:10">
      <c r="A5" s="322"/>
      <c r="B5" s="322"/>
      <c r="C5" s="322"/>
      <c r="D5" s="322"/>
      <c r="E5" s="322"/>
      <c r="F5" s="322"/>
      <c r="G5" s="322"/>
      <c r="H5" s="322"/>
      <c r="I5" s="322"/>
      <c r="J5" s="322"/>
    </row>
    <row r="6" spans="1:10">
      <c r="A6" s="324"/>
    </row>
    <row r="7" spans="1:10" ht="15.75">
      <c r="A7" s="325"/>
    </row>
    <row r="8" spans="1:10" ht="18.75">
      <c r="A8" s="326"/>
    </row>
    <row r="9" spans="1:10" ht="18.75">
      <c r="A9" s="327" t="s">
        <v>312</v>
      </c>
      <c r="B9" s="327"/>
      <c r="C9" s="327"/>
      <c r="D9" s="327"/>
      <c r="E9" s="327"/>
      <c r="F9" s="327"/>
      <c r="G9" s="327"/>
      <c r="H9" s="327"/>
      <c r="I9" s="327"/>
      <c r="J9" s="327"/>
    </row>
    <row r="10" spans="1:10" ht="18.75">
      <c r="A10" s="327" t="s">
        <v>313</v>
      </c>
      <c r="B10" s="327"/>
      <c r="C10" s="327"/>
      <c r="D10" s="327"/>
      <c r="E10" s="327"/>
      <c r="F10" s="327"/>
      <c r="G10" s="327"/>
      <c r="H10" s="327"/>
      <c r="I10" s="327"/>
      <c r="J10" s="327"/>
    </row>
    <row r="11" spans="1:10" ht="18.75">
      <c r="A11" s="327" t="s">
        <v>314</v>
      </c>
      <c r="B11" s="327"/>
      <c r="C11" s="327"/>
      <c r="D11" s="327"/>
      <c r="E11" s="327"/>
      <c r="F11" s="327"/>
      <c r="G11" s="327"/>
      <c r="H11" s="327"/>
      <c r="I11" s="327"/>
      <c r="J11" s="327"/>
    </row>
    <row r="12" spans="1:10" ht="18.75">
      <c r="A12" s="327" t="s">
        <v>315</v>
      </c>
      <c r="B12" s="327"/>
      <c r="C12" s="327"/>
      <c r="D12" s="327"/>
      <c r="E12" s="327"/>
      <c r="F12" s="327"/>
      <c r="G12" s="327"/>
      <c r="H12" s="327"/>
      <c r="I12" s="327"/>
      <c r="J12" s="327"/>
    </row>
    <row r="13" spans="1:10" ht="18.75">
      <c r="A13" s="326"/>
    </row>
    <row r="14" spans="1:10" ht="15.75">
      <c r="A14" s="325"/>
    </row>
    <row r="15" spans="1:10" ht="15.75">
      <c r="A15" s="325"/>
    </row>
    <row r="16" spans="1:10" ht="15.75">
      <c r="A16" s="325"/>
    </row>
    <row r="17" spans="1:10" ht="15.75">
      <c r="A17" s="325"/>
    </row>
    <row r="18" spans="1:10">
      <c r="A18" s="328" t="s">
        <v>319</v>
      </c>
      <c r="B18" s="328"/>
      <c r="C18" s="328"/>
      <c r="D18" s="328"/>
      <c r="E18" s="328"/>
      <c r="F18" s="328"/>
      <c r="G18" s="328"/>
      <c r="H18" s="328"/>
      <c r="I18" s="328"/>
      <c r="J18" s="328"/>
    </row>
    <row r="19" spans="1:10">
      <c r="A19" s="328"/>
      <c r="B19" s="328"/>
      <c r="C19" s="328"/>
      <c r="D19" s="328"/>
      <c r="E19" s="328"/>
      <c r="F19" s="328"/>
      <c r="G19" s="328"/>
      <c r="H19" s="328"/>
      <c r="I19" s="328"/>
      <c r="J19" s="328"/>
    </row>
    <row r="20" spans="1:10">
      <c r="A20" s="328"/>
      <c r="B20" s="328"/>
      <c r="C20" s="328"/>
      <c r="D20" s="328"/>
      <c r="E20" s="328"/>
      <c r="F20" s="328"/>
      <c r="G20" s="328"/>
      <c r="H20" s="328"/>
      <c r="I20" s="328"/>
      <c r="J20" s="328"/>
    </row>
    <row r="21" spans="1:10" ht="22.5">
      <c r="A21" s="329"/>
      <c r="B21" s="329"/>
      <c r="C21" s="329"/>
      <c r="D21" s="329"/>
      <c r="E21" s="329"/>
      <c r="F21" s="329"/>
      <c r="G21" s="329"/>
      <c r="H21" s="329"/>
      <c r="I21" s="329"/>
      <c r="J21" s="329"/>
    </row>
    <row r="22" spans="1:10" ht="22.5">
      <c r="A22" s="330"/>
    </row>
    <row r="23" spans="1:10" ht="22.5">
      <c r="A23" s="329" t="s">
        <v>316</v>
      </c>
      <c r="B23" s="329"/>
      <c r="C23" s="329"/>
      <c r="D23" s="329"/>
      <c r="E23" s="329"/>
      <c r="F23" s="329"/>
      <c r="G23" s="329"/>
      <c r="H23" s="329"/>
      <c r="I23" s="329"/>
      <c r="J23" s="329"/>
    </row>
    <row r="24" spans="1:10" ht="15.75">
      <c r="A24" s="331"/>
    </row>
    <row r="25" spans="1:10" ht="15.75">
      <c r="A25" s="332" t="s">
        <v>320</v>
      </c>
      <c r="B25" s="332"/>
      <c r="C25" s="332"/>
      <c r="D25" s="332"/>
      <c r="E25" s="332"/>
      <c r="F25" s="332"/>
      <c r="G25" s="332"/>
      <c r="H25" s="332"/>
      <c r="I25" s="332"/>
      <c r="J25" s="332"/>
    </row>
    <row r="26" spans="1:10" ht="15.75">
      <c r="A26" s="333"/>
    </row>
    <row r="27" spans="1:10" ht="15.75">
      <c r="A27" s="325"/>
    </row>
    <row r="28" spans="1:10" ht="15.75">
      <c r="A28" s="325"/>
    </row>
    <row r="29" spans="1:10" ht="15.75">
      <c r="A29" s="325"/>
    </row>
    <row r="30" spans="1:10" ht="15.75">
      <c r="A30" s="325"/>
    </row>
    <row r="31" spans="1:10" ht="15.75">
      <c r="A31" s="325"/>
    </row>
    <row r="32" spans="1:10" ht="15.75">
      <c r="A32" s="325"/>
    </row>
    <row r="33" spans="1:10" ht="15.75">
      <c r="A33" s="325"/>
    </row>
    <row r="34" spans="1:10" ht="15.75">
      <c r="A34" s="325"/>
    </row>
    <row r="35" spans="1:10" ht="15.75">
      <c r="A35" s="325"/>
    </row>
    <row r="36" spans="1:10" ht="15.75">
      <c r="A36" s="325"/>
    </row>
    <row r="37" spans="1:10" ht="15.75">
      <c r="A37" s="325"/>
    </row>
    <row r="38" spans="1:10" ht="15.75">
      <c r="A38" s="325"/>
    </row>
    <row r="39" spans="1:10" ht="15.75">
      <c r="A39" s="325"/>
    </row>
    <row r="40" spans="1:10" ht="15.75">
      <c r="A40" s="325"/>
    </row>
    <row r="41" spans="1:10" ht="15.75">
      <c r="A41" s="325"/>
    </row>
    <row r="42" spans="1:10" ht="15.75">
      <c r="A42" s="325"/>
    </row>
    <row r="43" spans="1:10" ht="15.75">
      <c r="A43" s="334" t="s">
        <v>317</v>
      </c>
      <c r="B43" s="334"/>
      <c r="C43" s="334"/>
      <c r="D43" s="334"/>
      <c r="E43" s="334"/>
      <c r="F43" s="334"/>
      <c r="G43" s="334"/>
      <c r="H43" s="334"/>
      <c r="I43" s="334"/>
      <c r="J43" s="334"/>
    </row>
    <row r="44" spans="1:10" ht="15.75">
      <c r="A44" s="332">
        <v>2019</v>
      </c>
      <c r="B44" s="332"/>
      <c r="C44" s="332"/>
      <c r="D44" s="332"/>
      <c r="E44" s="332"/>
      <c r="F44" s="332"/>
      <c r="G44" s="332"/>
      <c r="H44" s="332"/>
      <c r="I44" s="332"/>
      <c r="J44" s="332"/>
    </row>
  </sheetData>
  <mergeCells count="11">
    <mergeCell ref="A25:J25"/>
    <mergeCell ref="A43:J43"/>
    <mergeCell ref="A44:J44"/>
    <mergeCell ref="A1:J5"/>
    <mergeCell ref="A10:J10"/>
    <mergeCell ref="A11:J11"/>
    <mergeCell ref="A12:J12"/>
    <mergeCell ref="A18:J20"/>
    <mergeCell ref="A21:J21"/>
    <mergeCell ref="A23:J23"/>
    <mergeCell ref="A9:J9"/>
  </mergeCells>
  <pageMargins left="0.7" right="0.34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P26"/>
  <sheetViews>
    <sheetView zoomScaleNormal="100" workbookViewId="0">
      <selection activeCell="I14" sqref="I14"/>
    </sheetView>
  </sheetViews>
  <sheetFormatPr defaultColWidth="9.140625" defaultRowHeight="15"/>
  <cols>
    <col min="1" max="1" width="3.5703125" style="159" customWidth="1"/>
    <col min="2" max="2" width="6" style="159" customWidth="1"/>
    <col min="3" max="3" width="46.5703125" style="159" customWidth="1"/>
    <col min="4" max="4" width="4" style="159" bestFit="1" customWidth="1"/>
    <col min="5" max="5" width="6.85546875" style="159" customWidth="1"/>
    <col min="6" max="6" width="4.28515625" style="159" customWidth="1"/>
    <col min="7" max="7" width="5.28515625" style="159" customWidth="1"/>
    <col min="8" max="9" width="4.85546875" style="159" customWidth="1"/>
    <col min="10" max="10" width="4" style="159" customWidth="1"/>
    <col min="11" max="11" width="4.85546875" style="159" customWidth="1"/>
    <col min="12" max="12" width="5.85546875" style="159" customWidth="1"/>
    <col min="13" max="14" width="6.5703125" style="159" customWidth="1"/>
    <col min="15" max="15" width="5.7109375" style="159" customWidth="1"/>
    <col min="16" max="16" width="6.5703125" style="159" customWidth="1"/>
    <col min="17" max="16384" width="9.140625" style="159"/>
  </cols>
  <sheetData>
    <row r="1" spans="1:16">
      <c r="A1" s="305" t="s">
        <v>72</v>
      </c>
      <c r="B1" s="305"/>
      <c r="C1" s="305"/>
      <c r="D1" s="305"/>
      <c r="E1" s="305"/>
      <c r="F1" s="305"/>
      <c r="G1" s="305"/>
      <c r="H1" s="305"/>
      <c r="I1" s="305"/>
      <c r="J1" s="305"/>
      <c r="K1" s="29"/>
      <c r="L1" s="26"/>
      <c r="M1" s="26"/>
      <c r="N1" s="26"/>
      <c r="O1" s="26"/>
      <c r="P1" s="29"/>
    </row>
    <row r="2" spans="1:16">
      <c r="A2" s="306" t="s">
        <v>188</v>
      </c>
      <c r="B2" s="306"/>
      <c r="C2" s="306"/>
      <c r="D2" s="306"/>
      <c r="E2" s="306"/>
      <c r="F2" s="306"/>
      <c r="G2" s="306"/>
      <c r="H2" s="306"/>
      <c r="I2" s="306"/>
      <c r="J2" s="306"/>
      <c r="K2" s="29"/>
      <c r="L2" s="26"/>
      <c r="M2" s="26"/>
      <c r="N2" s="26"/>
      <c r="O2" s="26"/>
      <c r="P2" s="29"/>
    </row>
    <row r="3" spans="1:16">
      <c r="A3" s="135"/>
      <c r="B3" s="135"/>
      <c r="C3" s="247" t="s">
        <v>17</v>
      </c>
      <c r="D3" s="247"/>
      <c r="E3" s="247"/>
      <c r="F3" s="247"/>
      <c r="G3" s="247"/>
      <c r="H3" s="247"/>
      <c r="I3" s="247"/>
      <c r="J3" s="135"/>
      <c r="K3" s="29"/>
      <c r="L3" s="26"/>
      <c r="M3" s="26"/>
      <c r="N3" s="26"/>
      <c r="O3" s="26"/>
      <c r="P3" s="29"/>
    </row>
    <row r="4" spans="1:16">
      <c r="A4" s="26"/>
      <c r="B4" s="26"/>
      <c r="C4" s="27" t="s">
        <v>52</v>
      </c>
      <c r="D4" s="1" t="s">
        <v>214</v>
      </c>
      <c r="E4" s="1"/>
      <c r="F4" s="1"/>
      <c r="G4" s="1"/>
      <c r="H4" s="1"/>
      <c r="I4" s="1"/>
      <c r="J4" s="1"/>
      <c r="K4" s="1"/>
      <c r="L4" s="26"/>
      <c r="M4" s="26"/>
      <c r="N4" s="26"/>
      <c r="O4" s="26"/>
      <c r="P4" s="29"/>
    </row>
    <row r="5" spans="1:16">
      <c r="A5" s="26"/>
      <c r="B5" s="26"/>
      <c r="C5" s="27" t="s">
        <v>18</v>
      </c>
      <c r="D5" s="1" t="s">
        <v>214</v>
      </c>
      <c r="E5" s="1"/>
      <c r="F5" s="1"/>
      <c r="G5" s="1"/>
      <c r="H5" s="1"/>
      <c r="I5" s="1"/>
      <c r="J5" s="1"/>
      <c r="K5" s="1"/>
      <c r="L5" s="26"/>
      <c r="M5" s="26"/>
      <c r="N5" s="26"/>
      <c r="O5" s="26"/>
      <c r="P5" s="29"/>
    </row>
    <row r="6" spans="1:16">
      <c r="A6" s="26"/>
      <c r="B6" s="26"/>
      <c r="C6" s="28" t="s">
        <v>53</v>
      </c>
      <c r="D6" s="292" t="s">
        <v>211</v>
      </c>
      <c r="E6" s="292"/>
      <c r="F6" s="292"/>
      <c r="G6" s="292"/>
      <c r="H6" s="292"/>
      <c r="I6" s="292"/>
      <c r="J6" s="292"/>
      <c r="K6" s="292"/>
      <c r="L6" s="26"/>
      <c r="M6" s="26"/>
      <c r="N6" s="26"/>
      <c r="O6" s="26"/>
      <c r="P6" s="29"/>
    </row>
    <row r="7" spans="1:16">
      <c r="A7" s="26"/>
      <c r="B7" s="26"/>
      <c r="C7" s="28" t="s">
        <v>54</v>
      </c>
      <c r="D7" s="292" t="s">
        <v>212</v>
      </c>
      <c r="E7" s="292"/>
      <c r="F7" s="292"/>
      <c r="G7" s="292"/>
      <c r="H7" s="292"/>
      <c r="I7" s="292"/>
      <c r="J7" s="292"/>
      <c r="K7" s="292"/>
      <c r="L7" s="26"/>
      <c r="M7" s="26"/>
      <c r="N7" s="26"/>
      <c r="O7" s="26"/>
      <c r="P7" s="29"/>
    </row>
    <row r="8" spans="1:16">
      <c r="A8" s="26"/>
      <c r="B8" s="26"/>
      <c r="C8" s="125" t="s">
        <v>20</v>
      </c>
      <c r="D8" s="292"/>
      <c r="E8" s="292"/>
      <c r="F8" s="292"/>
      <c r="G8" s="292"/>
      <c r="H8" s="292"/>
      <c r="I8" s="292"/>
      <c r="J8" s="292"/>
      <c r="K8" s="292"/>
      <c r="L8" s="26"/>
      <c r="M8" s="26"/>
      <c r="N8" s="26"/>
      <c r="O8" s="26"/>
      <c r="P8" s="29"/>
    </row>
    <row r="9" spans="1:16" ht="15" customHeight="1">
      <c r="A9" s="294" t="s">
        <v>213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</row>
    <row r="10" spans="1:16">
      <c r="A10" s="26"/>
      <c r="B10" s="26"/>
      <c r="C10" s="26"/>
      <c r="D10" s="160"/>
      <c r="E10" s="26"/>
      <c r="F10" s="26"/>
      <c r="G10" s="26"/>
      <c r="H10" s="26"/>
      <c r="I10" s="26"/>
      <c r="J10" s="293" t="s">
        <v>55</v>
      </c>
      <c r="K10" s="293"/>
      <c r="L10" s="293"/>
      <c r="M10" s="293"/>
      <c r="N10" s="30">
        <f>P20</f>
        <v>0</v>
      </c>
      <c r="O10" s="26"/>
      <c r="P10" s="29"/>
    </row>
    <row r="11" spans="1:16">
      <c r="A11" s="56"/>
      <c r="B11" s="55"/>
      <c r="C11" s="26"/>
      <c r="D11" s="55"/>
      <c r="E11" s="55"/>
      <c r="F11" s="26"/>
      <c r="G11" s="26"/>
      <c r="H11" s="26"/>
      <c r="I11" s="26"/>
      <c r="J11" s="26"/>
      <c r="K11" s="26"/>
      <c r="L11" s="318" t="s">
        <v>8</v>
      </c>
      <c r="M11" s="318"/>
      <c r="N11" s="291"/>
      <c r="O11" s="292"/>
      <c r="P11" s="26"/>
    </row>
    <row r="12" spans="1:16" ht="15.75" thickBot="1">
      <c r="A12" s="56"/>
      <c r="B12" s="55"/>
      <c r="C12" s="26"/>
      <c r="D12" s="55"/>
      <c r="E12" s="55"/>
      <c r="F12" s="26"/>
      <c r="G12" s="26"/>
      <c r="H12" s="26"/>
      <c r="I12" s="26"/>
      <c r="J12" s="26"/>
      <c r="K12" s="26"/>
      <c r="L12" s="138"/>
      <c r="M12" s="138"/>
      <c r="N12" s="136"/>
      <c r="O12" s="136"/>
      <c r="P12" s="26"/>
    </row>
    <row r="13" spans="1:16" ht="15.75" customHeight="1" thickBot="1">
      <c r="A13" s="257" t="s">
        <v>24</v>
      </c>
      <c r="B13" s="296" t="s">
        <v>56</v>
      </c>
      <c r="C13" s="298" t="s">
        <v>57</v>
      </c>
      <c r="D13" s="300" t="s">
        <v>58</v>
      </c>
      <c r="E13" s="302" t="s">
        <v>59</v>
      </c>
      <c r="F13" s="307" t="s">
        <v>60</v>
      </c>
      <c r="G13" s="289"/>
      <c r="H13" s="289"/>
      <c r="I13" s="289"/>
      <c r="J13" s="289"/>
      <c r="K13" s="290"/>
      <c r="L13" s="288" t="s">
        <v>61</v>
      </c>
      <c r="M13" s="289"/>
      <c r="N13" s="289"/>
      <c r="O13" s="289"/>
      <c r="P13" s="290"/>
    </row>
    <row r="14" spans="1:16" ht="78.75" customHeight="1" thickBot="1">
      <c r="A14" s="258"/>
      <c r="B14" s="314"/>
      <c r="C14" s="315"/>
      <c r="D14" s="316"/>
      <c r="E14" s="317"/>
      <c r="F14" s="61" t="s">
        <v>62</v>
      </c>
      <c r="G14" s="137" t="s">
        <v>75</v>
      </c>
      <c r="H14" s="137" t="s">
        <v>63</v>
      </c>
      <c r="I14" s="137" t="s">
        <v>64</v>
      </c>
      <c r="J14" s="137" t="s">
        <v>65</v>
      </c>
      <c r="K14" s="62" t="s">
        <v>66</v>
      </c>
      <c r="L14" s="63" t="s">
        <v>62</v>
      </c>
      <c r="M14" s="137" t="s">
        <v>63</v>
      </c>
      <c r="N14" s="137" t="s">
        <v>64</v>
      </c>
      <c r="O14" s="137" t="s">
        <v>65</v>
      </c>
      <c r="P14" s="62" t="s">
        <v>66</v>
      </c>
    </row>
    <row r="15" spans="1:16">
      <c r="A15" s="37"/>
      <c r="B15" s="192"/>
      <c r="C15" s="129"/>
      <c r="D15" s="193"/>
      <c r="E15" s="131"/>
      <c r="F15" s="37"/>
      <c r="G15" s="129"/>
      <c r="H15" s="129"/>
      <c r="I15" s="129"/>
      <c r="J15" s="129"/>
      <c r="K15" s="194"/>
      <c r="L15" s="37"/>
      <c r="M15" s="220"/>
      <c r="N15" s="220"/>
      <c r="O15" s="220"/>
      <c r="P15" s="194"/>
    </row>
    <row r="16" spans="1:16">
      <c r="A16" s="44">
        <v>1</v>
      </c>
      <c r="B16" s="14"/>
      <c r="C16" s="195" t="s">
        <v>167</v>
      </c>
      <c r="D16" s="14" t="s">
        <v>82</v>
      </c>
      <c r="E16" s="196">
        <v>64</v>
      </c>
      <c r="F16" s="167"/>
      <c r="G16" s="168"/>
      <c r="H16" s="92"/>
      <c r="I16" s="92"/>
      <c r="J16" s="92"/>
      <c r="K16" s="169"/>
      <c r="L16" s="167"/>
      <c r="M16" s="168"/>
      <c r="N16" s="168"/>
      <c r="O16" s="168"/>
      <c r="P16" s="169"/>
    </row>
    <row r="17" spans="1:16">
      <c r="A17" s="44">
        <v>2</v>
      </c>
      <c r="B17" s="164"/>
      <c r="C17" s="93" t="s">
        <v>187</v>
      </c>
      <c r="D17" s="14" t="s">
        <v>82</v>
      </c>
      <c r="E17" s="197">
        <v>32</v>
      </c>
      <c r="F17" s="167"/>
      <c r="G17" s="168"/>
      <c r="H17" s="92"/>
      <c r="I17" s="92"/>
      <c r="J17" s="92"/>
      <c r="K17" s="169"/>
      <c r="L17" s="167"/>
      <c r="M17" s="168"/>
      <c r="N17" s="168"/>
      <c r="O17" s="168"/>
      <c r="P17" s="169"/>
    </row>
    <row r="18" spans="1:16">
      <c r="A18" s="44">
        <f>IF(E18&gt;0,IF(F18&gt;0,1+MAX(A3:A17),0),0)</f>
        <v>0</v>
      </c>
      <c r="B18" s="14"/>
      <c r="C18" s="94" t="s">
        <v>193</v>
      </c>
      <c r="D18" s="14" t="s">
        <v>82</v>
      </c>
      <c r="E18" s="197">
        <v>32</v>
      </c>
      <c r="F18" s="167"/>
      <c r="G18" s="168"/>
      <c r="H18" s="88"/>
      <c r="I18" s="88"/>
      <c r="J18" s="88"/>
      <c r="K18" s="169"/>
      <c r="L18" s="167"/>
      <c r="M18" s="168"/>
      <c r="N18" s="168"/>
      <c r="O18" s="168"/>
      <c r="P18" s="169"/>
    </row>
    <row r="19" spans="1:16" ht="15.75" thickBot="1">
      <c r="A19" s="198"/>
      <c r="B19" s="16"/>
      <c r="C19" s="199"/>
      <c r="D19" s="200"/>
      <c r="E19" s="201"/>
      <c r="F19" s="202"/>
      <c r="G19" s="203"/>
      <c r="H19" s="203"/>
      <c r="I19" s="203"/>
      <c r="J19" s="203"/>
      <c r="K19" s="204"/>
      <c r="L19" s="202"/>
      <c r="M19" s="203"/>
      <c r="N19" s="203"/>
      <c r="O19" s="203"/>
      <c r="P19" s="204"/>
    </row>
    <row r="20" spans="1:16" ht="15.75" customHeight="1" thickBot="1">
      <c r="A20" s="311" t="s">
        <v>203</v>
      </c>
      <c r="B20" s="312"/>
      <c r="C20" s="312"/>
      <c r="D20" s="312"/>
      <c r="E20" s="312"/>
      <c r="F20" s="309"/>
      <c r="G20" s="309"/>
      <c r="H20" s="309"/>
      <c r="I20" s="309"/>
      <c r="J20" s="309"/>
      <c r="K20" s="310"/>
      <c r="L20" s="36">
        <f>SUM(L5:L19)</f>
        <v>0</v>
      </c>
      <c r="M20" s="36">
        <f>SUM(M5:M19)</f>
        <v>0</v>
      </c>
      <c r="N20" s="36">
        <f>SUM(N16:N19)</f>
        <v>0</v>
      </c>
      <c r="O20" s="36">
        <f>SUM(O5:O19)</f>
        <v>0</v>
      </c>
      <c r="P20" s="60">
        <f>SUM(P5:P19)</f>
        <v>0</v>
      </c>
    </row>
    <row r="21" spans="1:16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1" customFormat="1" ht="11.25">
      <c r="A23" s="1" t="s">
        <v>77</v>
      </c>
      <c r="B23" s="6"/>
      <c r="C23" s="236"/>
      <c r="D23" s="236"/>
      <c r="E23" s="236"/>
      <c r="F23" s="236"/>
      <c r="G23" s="236"/>
      <c r="H23" s="236"/>
    </row>
    <row r="24" spans="1:16" s="1" customFormat="1" ht="11.25">
      <c r="A24" s="6"/>
      <c r="B24" s="6"/>
      <c r="C24" s="237" t="s">
        <v>78</v>
      </c>
      <c r="D24" s="237"/>
      <c r="E24" s="237"/>
      <c r="F24" s="237"/>
      <c r="G24" s="237"/>
      <c r="H24" s="237"/>
    </row>
    <row r="25" spans="1:16" s="1" customFormat="1" ht="11.25">
      <c r="A25" s="6"/>
      <c r="B25" s="6"/>
      <c r="C25" s="6"/>
      <c r="D25" s="6"/>
      <c r="E25" s="6"/>
      <c r="F25" s="6"/>
      <c r="G25" s="6"/>
      <c r="H25" s="6"/>
    </row>
    <row r="26" spans="1:16" s="1" customFormat="1" ht="11.25">
      <c r="A26" s="1" t="s">
        <v>310</v>
      </c>
      <c r="B26" s="6"/>
      <c r="C26" s="6"/>
      <c r="D26" s="6"/>
      <c r="E26" s="6"/>
      <c r="F26" s="6"/>
      <c r="G26" s="6"/>
      <c r="H26" s="6"/>
    </row>
  </sheetData>
  <mergeCells count="20">
    <mergeCell ref="C23:H23"/>
    <mergeCell ref="C24:H24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N11:O11"/>
    <mergeCell ref="D6:K6"/>
    <mergeCell ref="A1:J1"/>
    <mergeCell ref="A2:J2"/>
    <mergeCell ref="C3:I3"/>
    <mergeCell ref="A20:K20"/>
  </mergeCells>
  <pageMargins left="0.36458333333333331" right="0.3437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P38"/>
  <sheetViews>
    <sheetView zoomScaleNormal="100" workbookViewId="0">
      <selection activeCell="I47" sqref="I47"/>
    </sheetView>
  </sheetViews>
  <sheetFormatPr defaultColWidth="9.140625" defaultRowHeight="15"/>
  <cols>
    <col min="1" max="1" width="3.5703125" style="159" customWidth="1"/>
    <col min="2" max="2" width="5.5703125" style="159" customWidth="1"/>
    <col min="3" max="3" width="39.5703125" style="159" customWidth="1"/>
    <col min="4" max="4" width="3.85546875" style="159" bestFit="1" customWidth="1"/>
    <col min="5" max="5" width="6.85546875" style="186" customWidth="1"/>
    <col min="6" max="6" width="5.28515625" style="159" customWidth="1"/>
    <col min="7" max="7" width="5.5703125" style="159" customWidth="1"/>
    <col min="8" max="8" width="4.85546875" style="159" customWidth="1"/>
    <col min="9" max="9" width="6" style="159" customWidth="1"/>
    <col min="10" max="10" width="4.28515625" style="159" customWidth="1"/>
    <col min="11" max="11" width="6" style="159" customWidth="1"/>
    <col min="12" max="12" width="6.140625" style="159" customWidth="1"/>
    <col min="13" max="13" width="6.7109375" style="159" customWidth="1"/>
    <col min="14" max="14" width="7.42578125" style="159" customWidth="1"/>
    <col min="15" max="15" width="6" style="159" customWidth="1"/>
    <col min="16" max="16" width="7.42578125" style="159" customWidth="1"/>
    <col min="17" max="16384" width="9.140625" style="159"/>
  </cols>
  <sheetData>
    <row r="1" spans="1:16">
      <c r="A1" s="305" t="s">
        <v>76</v>
      </c>
      <c r="B1" s="305"/>
      <c r="C1" s="305"/>
      <c r="D1" s="305"/>
      <c r="E1" s="305"/>
      <c r="F1" s="305"/>
      <c r="G1" s="305"/>
      <c r="H1" s="305"/>
      <c r="I1" s="305"/>
      <c r="J1" s="305"/>
      <c r="K1" s="29"/>
      <c r="L1" s="26"/>
      <c r="M1" s="26"/>
      <c r="N1" s="26"/>
      <c r="O1" s="26"/>
      <c r="P1" s="29"/>
    </row>
    <row r="2" spans="1:16">
      <c r="A2" s="306" t="s">
        <v>73</v>
      </c>
      <c r="B2" s="306"/>
      <c r="C2" s="306"/>
      <c r="D2" s="306"/>
      <c r="E2" s="306"/>
      <c r="F2" s="306"/>
      <c r="G2" s="306"/>
      <c r="H2" s="306"/>
      <c r="I2" s="306"/>
      <c r="J2" s="306"/>
      <c r="K2" s="29"/>
      <c r="L2" s="26"/>
      <c r="M2" s="26"/>
      <c r="N2" s="26"/>
      <c r="O2" s="26"/>
      <c r="P2" s="29"/>
    </row>
    <row r="3" spans="1:16">
      <c r="A3" s="225"/>
      <c r="B3" s="225"/>
      <c r="C3" s="247" t="s">
        <v>17</v>
      </c>
      <c r="D3" s="247"/>
      <c r="E3" s="247"/>
      <c r="F3" s="247"/>
      <c r="G3" s="247"/>
      <c r="H3" s="247"/>
      <c r="I3" s="247"/>
      <c r="J3" s="225"/>
      <c r="K3" s="29"/>
      <c r="L3" s="26"/>
      <c r="M3" s="26"/>
      <c r="N3" s="26"/>
      <c r="O3" s="26"/>
      <c r="P3" s="29"/>
    </row>
    <row r="4" spans="1:16">
      <c r="A4" s="26"/>
      <c r="B4" s="26"/>
      <c r="C4" s="27" t="s">
        <v>52</v>
      </c>
      <c r="D4" s="1" t="s">
        <v>214</v>
      </c>
      <c r="E4" s="1"/>
      <c r="F4" s="1"/>
      <c r="G4" s="1"/>
      <c r="H4" s="1"/>
      <c r="I4" s="1"/>
      <c r="J4" s="1"/>
      <c r="K4" s="1"/>
      <c r="L4" s="26"/>
      <c r="M4" s="26"/>
      <c r="N4" s="26"/>
      <c r="O4" s="26"/>
      <c r="P4" s="29"/>
    </row>
    <row r="5" spans="1:16">
      <c r="A5" s="26"/>
      <c r="B5" s="26"/>
      <c r="C5" s="27" t="s">
        <v>18</v>
      </c>
      <c r="D5" s="1" t="s">
        <v>214</v>
      </c>
      <c r="E5" s="1"/>
      <c r="F5" s="1"/>
      <c r="G5" s="1"/>
      <c r="H5" s="1"/>
      <c r="I5" s="1"/>
      <c r="J5" s="1"/>
      <c r="K5" s="1"/>
      <c r="L5" s="26"/>
      <c r="M5" s="26"/>
      <c r="N5" s="26"/>
      <c r="O5" s="26"/>
      <c r="P5" s="29"/>
    </row>
    <row r="6" spans="1:16">
      <c r="A6" s="26"/>
      <c r="B6" s="26"/>
      <c r="C6" s="28" t="s">
        <v>53</v>
      </c>
      <c r="D6" s="292" t="s">
        <v>211</v>
      </c>
      <c r="E6" s="292"/>
      <c r="F6" s="292"/>
      <c r="G6" s="292"/>
      <c r="H6" s="292"/>
      <c r="I6" s="292"/>
      <c r="J6" s="292"/>
      <c r="K6" s="292"/>
      <c r="L6" s="26"/>
      <c r="M6" s="26"/>
      <c r="N6" s="26"/>
      <c r="O6" s="26"/>
      <c r="P6" s="29"/>
    </row>
    <row r="7" spans="1:16">
      <c r="A7" s="26"/>
      <c r="B7" s="26"/>
      <c r="C7" s="28" t="s">
        <v>54</v>
      </c>
      <c r="D7" s="292" t="s">
        <v>212</v>
      </c>
      <c r="E7" s="292"/>
      <c r="F7" s="292"/>
      <c r="G7" s="292"/>
      <c r="H7" s="292"/>
      <c r="I7" s="292"/>
      <c r="J7" s="292"/>
      <c r="K7" s="292"/>
      <c r="L7" s="26"/>
      <c r="M7" s="26"/>
      <c r="N7" s="26"/>
      <c r="O7" s="26"/>
      <c r="P7" s="29"/>
    </row>
    <row r="8" spans="1:16">
      <c r="A8" s="26"/>
      <c r="B8" s="26"/>
      <c r="C8" s="219" t="s">
        <v>20</v>
      </c>
      <c r="D8" s="292"/>
      <c r="E8" s="292"/>
      <c r="F8" s="292"/>
      <c r="G8" s="292"/>
      <c r="H8" s="292"/>
      <c r="I8" s="292"/>
      <c r="J8" s="292"/>
      <c r="K8" s="292"/>
      <c r="L8" s="26"/>
      <c r="M8" s="26"/>
      <c r="N8" s="26"/>
      <c r="O8" s="26"/>
      <c r="P8" s="29"/>
    </row>
    <row r="9" spans="1:16" ht="15" customHeight="1">
      <c r="A9" s="294" t="s">
        <v>213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</row>
    <row r="10" spans="1:16">
      <c r="A10" s="26"/>
      <c r="B10" s="26"/>
      <c r="C10" s="26"/>
      <c r="D10" s="160"/>
      <c r="E10" s="175"/>
      <c r="F10" s="26"/>
      <c r="G10" s="26"/>
      <c r="H10" s="26"/>
      <c r="I10" s="26"/>
      <c r="J10" s="293" t="s">
        <v>55</v>
      </c>
      <c r="K10" s="293"/>
      <c r="L10" s="293"/>
      <c r="M10" s="293"/>
      <c r="N10" s="30">
        <f>P32</f>
        <v>0</v>
      </c>
      <c r="O10" s="26"/>
      <c r="P10" s="29"/>
    </row>
    <row r="11" spans="1:16">
      <c r="A11" s="55"/>
      <c r="B11" s="55"/>
      <c r="C11" s="26"/>
      <c r="D11" s="55"/>
      <c r="E11" s="176"/>
      <c r="F11" s="26"/>
      <c r="G11" s="26"/>
      <c r="H11" s="26"/>
      <c r="I11" s="26"/>
      <c r="J11" s="26"/>
      <c r="K11" s="318" t="s">
        <v>8</v>
      </c>
      <c r="L11" s="318"/>
      <c r="M11" s="291"/>
      <c r="N11" s="292"/>
      <c r="O11" s="26"/>
      <c r="P11" s="29"/>
    </row>
    <row r="12" spans="1:16" ht="15.75" thickBot="1">
      <c r="A12" s="55"/>
      <c r="B12" s="55"/>
      <c r="C12" s="26"/>
      <c r="D12" s="55"/>
      <c r="E12" s="176"/>
      <c r="F12" s="26"/>
      <c r="G12" s="26"/>
      <c r="H12" s="26"/>
      <c r="I12" s="26"/>
      <c r="J12" s="26"/>
      <c r="K12" s="227"/>
      <c r="L12" s="227"/>
      <c r="M12" s="223"/>
      <c r="N12" s="223"/>
      <c r="O12" s="26"/>
      <c r="P12" s="29"/>
    </row>
    <row r="13" spans="1:16" ht="15.75" customHeight="1" thickBot="1">
      <c r="A13" s="257" t="s">
        <v>24</v>
      </c>
      <c r="B13" s="296" t="s">
        <v>56</v>
      </c>
      <c r="C13" s="298" t="s">
        <v>57</v>
      </c>
      <c r="D13" s="300" t="s">
        <v>58</v>
      </c>
      <c r="E13" s="319" t="s">
        <v>59</v>
      </c>
      <c r="F13" s="307" t="s">
        <v>60</v>
      </c>
      <c r="G13" s="289"/>
      <c r="H13" s="289"/>
      <c r="I13" s="289"/>
      <c r="J13" s="289"/>
      <c r="K13" s="290"/>
      <c r="L13" s="288" t="s">
        <v>61</v>
      </c>
      <c r="M13" s="289"/>
      <c r="N13" s="289"/>
      <c r="O13" s="289"/>
      <c r="P13" s="290"/>
    </row>
    <row r="14" spans="1:16" ht="78.75" customHeight="1" thickBot="1">
      <c r="A14" s="295"/>
      <c r="B14" s="297"/>
      <c r="C14" s="299"/>
      <c r="D14" s="301"/>
      <c r="E14" s="320"/>
      <c r="F14" s="32" t="s">
        <v>62</v>
      </c>
      <c r="G14" s="224" t="s">
        <v>75</v>
      </c>
      <c r="H14" s="224" t="s">
        <v>63</v>
      </c>
      <c r="I14" s="224" t="s">
        <v>64</v>
      </c>
      <c r="J14" s="224" t="s">
        <v>65</v>
      </c>
      <c r="K14" s="33" t="s">
        <v>66</v>
      </c>
      <c r="L14" s="34" t="s">
        <v>62</v>
      </c>
      <c r="M14" s="224" t="s">
        <v>63</v>
      </c>
      <c r="N14" s="224" t="s">
        <v>64</v>
      </c>
      <c r="O14" s="224" t="s">
        <v>65</v>
      </c>
      <c r="P14" s="33" t="s">
        <v>66</v>
      </c>
    </row>
    <row r="15" spans="1:16">
      <c r="A15" s="37"/>
      <c r="B15" s="95"/>
      <c r="C15" s="96"/>
      <c r="D15" s="95"/>
      <c r="E15" s="97"/>
      <c r="F15" s="167">
        <f t="shared" ref="F15:F31" si="0">IF(H15&gt;0.001,H15/G15,0)</f>
        <v>0</v>
      </c>
      <c r="G15" s="168">
        <f t="shared" ref="G15:G31" si="1">IF(H15&gt;0.001,5,0)</f>
        <v>0</v>
      </c>
      <c r="H15" s="95"/>
      <c r="I15" s="95"/>
      <c r="J15" s="95"/>
      <c r="K15" s="169">
        <f t="shared" ref="K15" si="2">SUM(H15:J15)</f>
        <v>0</v>
      </c>
      <c r="L15" s="180">
        <f t="shared" ref="L15:L31" si="3">ROUND($E15*F15,2)</f>
        <v>0</v>
      </c>
      <c r="M15" s="178">
        <f t="shared" ref="M15:O31" si="4">ROUND($E15*H15,2)</f>
        <v>0</v>
      </c>
      <c r="N15" s="178">
        <f t="shared" si="4"/>
        <v>0</v>
      </c>
      <c r="O15" s="178">
        <f t="shared" si="4"/>
        <v>0</v>
      </c>
      <c r="P15" s="181">
        <f t="shared" ref="P15:P31" si="5">SUM(M15:O15)</f>
        <v>0</v>
      </c>
    </row>
    <row r="16" spans="1:16">
      <c r="A16" s="44">
        <v>1</v>
      </c>
      <c r="B16" s="95"/>
      <c r="C16" s="42" t="s">
        <v>235</v>
      </c>
      <c r="D16" s="108" t="s">
        <v>82</v>
      </c>
      <c r="E16" s="187">
        <v>2</v>
      </c>
      <c r="F16" s="167"/>
      <c r="G16" s="168"/>
      <c r="H16" s="88"/>
      <c r="I16" s="88"/>
      <c r="J16" s="88"/>
      <c r="K16" s="169"/>
      <c r="L16" s="167"/>
      <c r="M16" s="168"/>
      <c r="N16" s="168"/>
      <c r="O16" s="168"/>
      <c r="P16" s="169"/>
    </row>
    <row r="17" spans="1:16" ht="33.75">
      <c r="A17" s="44">
        <f>IF(E17&gt;0,IF(F17&gt;0,1+MAX(#REF!),0),0)</f>
        <v>0</v>
      </c>
      <c r="B17" s="95"/>
      <c r="C17" s="43" t="s">
        <v>234</v>
      </c>
      <c r="D17" s="108" t="s">
        <v>82</v>
      </c>
      <c r="E17" s="187">
        <f>E16</f>
        <v>2</v>
      </c>
      <c r="F17" s="167"/>
      <c r="G17" s="168"/>
      <c r="H17" s="88"/>
      <c r="I17" s="88"/>
      <c r="J17" s="88"/>
      <c r="K17" s="169"/>
      <c r="L17" s="167"/>
      <c r="M17" s="168"/>
      <c r="N17" s="168"/>
      <c r="O17" s="168"/>
      <c r="P17" s="169"/>
    </row>
    <row r="18" spans="1:16">
      <c r="A18" s="44">
        <v>2</v>
      </c>
      <c r="B18" s="95"/>
      <c r="C18" s="45" t="s">
        <v>230</v>
      </c>
      <c r="D18" s="108" t="s">
        <v>82</v>
      </c>
      <c r="E18" s="187">
        <v>2</v>
      </c>
      <c r="F18" s="167"/>
      <c r="G18" s="168"/>
      <c r="H18" s="92"/>
      <c r="I18" s="92"/>
      <c r="J18" s="92"/>
      <c r="K18" s="169"/>
      <c r="L18" s="167"/>
      <c r="M18" s="168"/>
      <c r="N18" s="168"/>
      <c r="O18" s="168"/>
      <c r="P18" s="169"/>
    </row>
    <row r="19" spans="1:16" ht="22.5">
      <c r="A19" s="44">
        <f>IF(E19&gt;0,IF(F19&gt;0,1+MAX(A6:A18),0),0)</f>
        <v>0</v>
      </c>
      <c r="B19" s="95"/>
      <c r="C19" s="43" t="s">
        <v>231</v>
      </c>
      <c r="D19" s="108" t="s">
        <v>82</v>
      </c>
      <c r="E19" s="187">
        <v>2</v>
      </c>
      <c r="F19" s="167"/>
      <c r="G19" s="168"/>
      <c r="H19" s="92"/>
      <c r="I19" s="92"/>
      <c r="J19" s="92"/>
      <c r="K19" s="169"/>
      <c r="L19" s="167"/>
      <c r="M19" s="168"/>
      <c r="N19" s="168"/>
      <c r="O19" s="168"/>
      <c r="P19" s="169"/>
    </row>
    <row r="20" spans="1:16">
      <c r="A20" s="44">
        <v>3</v>
      </c>
      <c r="B20" s="95"/>
      <c r="C20" s="45" t="s">
        <v>189</v>
      </c>
      <c r="D20" s="108" t="s">
        <v>82</v>
      </c>
      <c r="E20" s="187">
        <v>2</v>
      </c>
      <c r="F20" s="167"/>
      <c r="G20" s="168"/>
      <c r="H20" s="92"/>
      <c r="I20" s="92"/>
      <c r="J20" s="92"/>
      <c r="K20" s="169"/>
      <c r="L20" s="167"/>
      <c r="M20" s="168"/>
      <c r="N20" s="168"/>
      <c r="O20" s="168"/>
      <c r="P20" s="169"/>
    </row>
    <row r="21" spans="1:16" ht="22.5">
      <c r="A21" s="44">
        <f>IF(E21&gt;0,IF(F21&gt;0,1+MAX(A8:A20),0),0)</f>
        <v>0</v>
      </c>
      <c r="B21" s="95"/>
      <c r="C21" s="43" t="s">
        <v>232</v>
      </c>
      <c r="D21" s="108" t="s">
        <v>82</v>
      </c>
      <c r="E21" s="187">
        <v>2</v>
      </c>
      <c r="F21" s="167"/>
      <c r="G21" s="168"/>
      <c r="H21" s="92"/>
      <c r="I21" s="92"/>
      <c r="J21" s="92"/>
      <c r="K21" s="169"/>
      <c r="L21" s="167"/>
      <c r="M21" s="168"/>
      <c r="N21" s="168"/>
      <c r="O21" s="168"/>
      <c r="P21" s="169"/>
    </row>
    <row r="22" spans="1:16">
      <c r="A22" s="44">
        <v>4</v>
      </c>
      <c r="B22" s="95"/>
      <c r="C22" s="45" t="s">
        <v>190</v>
      </c>
      <c r="D22" s="108" t="s">
        <v>82</v>
      </c>
      <c r="E22" s="187">
        <v>2</v>
      </c>
      <c r="F22" s="167"/>
      <c r="G22" s="168"/>
      <c r="H22" s="92"/>
      <c r="I22" s="92"/>
      <c r="J22" s="92"/>
      <c r="K22" s="169"/>
      <c r="L22" s="167"/>
      <c r="M22" s="168"/>
      <c r="N22" s="168"/>
      <c r="O22" s="168"/>
      <c r="P22" s="169"/>
    </row>
    <row r="23" spans="1:16" ht="33.75">
      <c r="A23" s="44">
        <f>IF(E23&gt;0,IF(F23&gt;0,1+MAX(A8:A22),0),0)</f>
        <v>0</v>
      </c>
      <c r="B23" s="108"/>
      <c r="C23" s="43" t="s">
        <v>233</v>
      </c>
      <c r="D23" s="108" t="s">
        <v>82</v>
      </c>
      <c r="E23" s="187">
        <v>2</v>
      </c>
      <c r="F23" s="167"/>
      <c r="G23" s="168"/>
      <c r="H23" s="92"/>
      <c r="I23" s="92"/>
      <c r="J23" s="92"/>
      <c r="K23" s="169"/>
      <c r="L23" s="167"/>
      <c r="M23" s="168"/>
      <c r="N23" s="168"/>
      <c r="O23" s="168"/>
      <c r="P23" s="169"/>
    </row>
    <row r="24" spans="1:16">
      <c r="A24" s="44">
        <v>5</v>
      </c>
      <c r="B24" s="14"/>
      <c r="C24" s="45" t="s">
        <v>293</v>
      </c>
      <c r="D24" s="108" t="s">
        <v>80</v>
      </c>
      <c r="E24" s="187">
        <f>(2*2.15+1.55)*E19+(1.06+2*2.1)*E21+(2*2.1+1.1)*E23</f>
        <v>32.82</v>
      </c>
      <c r="F24" s="167"/>
      <c r="G24" s="168"/>
      <c r="H24" s="92"/>
      <c r="I24" s="92"/>
      <c r="J24" s="92"/>
      <c r="K24" s="169"/>
      <c r="L24" s="167"/>
      <c r="M24" s="168"/>
      <c r="N24" s="168"/>
      <c r="O24" s="168"/>
      <c r="P24" s="169"/>
    </row>
    <row r="25" spans="1:16">
      <c r="A25" s="44">
        <v>6</v>
      </c>
      <c r="B25" s="14"/>
      <c r="C25" s="45" t="s">
        <v>291</v>
      </c>
      <c r="D25" s="108" t="s">
        <v>80</v>
      </c>
      <c r="E25" s="187">
        <f>(2*2.15+1.55)*E19</f>
        <v>11.7</v>
      </c>
      <c r="F25" s="167"/>
      <c r="G25" s="168"/>
      <c r="H25" s="92"/>
      <c r="I25" s="92"/>
      <c r="J25" s="92"/>
      <c r="K25" s="169"/>
      <c r="L25" s="167"/>
      <c r="M25" s="168"/>
      <c r="N25" s="168"/>
      <c r="O25" s="168"/>
      <c r="P25" s="169"/>
    </row>
    <row r="26" spans="1:16">
      <c r="A26" s="44">
        <v>7</v>
      </c>
      <c r="B26" s="14"/>
      <c r="C26" s="45" t="s">
        <v>168</v>
      </c>
      <c r="D26" s="108" t="s">
        <v>82</v>
      </c>
      <c r="E26" s="187">
        <v>8</v>
      </c>
      <c r="F26" s="167"/>
      <c r="G26" s="168"/>
      <c r="H26" s="92"/>
      <c r="I26" s="92"/>
      <c r="J26" s="92"/>
      <c r="K26" s="169"/>
      <c r="L26" s="167"/>
      <c r="M26" s="168"/>
      <c r="N26" s="168"/>
      <c r="O26" s="168"/>
      <c r="P26" s="169"/>
    </row>
    <row r="27" spans="1:16">
      <c r="A27" s="44">
        <f>IF(E27&gt;0,IF(F27&gt;0,1+MAX(A13:A26),0),0)</f>
        <v>0</v>
      </c>
      <c r="B27" s="14"/>
      <c r="C27" s="43" t="s">
        <v>227</v>
      </c>
      <c r="D27" s="108" t="s">
        <v>82</v>
      </c>
      <c r="E27" s="187">
        <v>8</v>
      </c>
      <c r="F27" s="167"/>
      <c r="G27" s="168"/>
      <c r="H27" s="88"/>
      <c r="I27" s="88"/>
      <c r="J27" s="88"/>
      <c r="K27" s="169"/>
      <c r="L27" s="167"/>
      <c r="M27" s="168"/>
      <c r="N27" s="168"/>
      <c r="O27" s="168"/>
      <c r="P27" s="169"/>
    </row>
    <row r="28" spans="1:16" ht="22.5">
      <c r="A28" s="44">
        <v>8</v>
      </c>
      <c r="B28" s="14"/>
      <c r="C28" s="42" t="s">
        <v>308</v>
      </c>
      <c r="D28" s="108" t="s">
        <v>82</v>
      </c>
      <c r="E28" s="187">
        <v>4</v>
      </c>
      <c r="F28" s="167"/>
      <c r="G28" s="168"/>
      <c r="H28" s="88"/>
      <c r="I28" s="88"/>
      <c r="J28" s="88"/>
      <c r="K28" s="169"/>
      <c r="L28" s="167"/>
      <c r="M28" s="168"/>
      <c r="N28" s="168"/>
      <c r="O28" s="168"/>
      <c r="P28" s="169"/>
    </row>
    <row r="29" spans="1:16">
      <c r="A29" s="44">
        <v>9</v>
      </c>
      <c r="B29" s="14"/>
      <c r="C29" s="45" t="s">
        <v>228</v>
      </c>
      <c r="D29" s="108" t="s">
        <v>82</v>
      </c>
      <c r="E29" s="187">
        <v>4</v>
      </c>
      <c r="F29" s="167"/>
      <c r="G29" s="168"/>
      <c r="H29" s="88"/>
      <c r="I29" s="88"/>
      <c r="J29" s="88"/>
      <c r="K29" s="169"/>
      <c r="L29" s="167"/>
      <c r="M29" s="168"/>
      <c r="N29" s="168"/>
      <c r="O29" s="168"/>
      <c r="P29" s="169"/>
    </row>
    <row r="30" spans="1:16">
      <c r="A30" s="44">
        <f>IF(E30&gt;0,IF(F30&gt;0,1+MAX(A18:A29),0),0)</f>
        <v>0</v>
      </c>
      <c r="B30" s="14"/>
      <c r="C30" s="43" t="s">
        <v>229</v>
      </c>
      <c r="D30" s="108" t="s">
        <v>82</v>
      </c>
      <c r="E30" s="187">
        <f>E29</f>
        <v>4</v>
      </c>
      <c r="F30" s="167"/>
      <c r="G30" s="168"/>
      <c r="H30" s="88"/>
      <c r="I30" s="88"/>
      <c r="J30" s="88"/>
      <c r="K30" s="169"/>
      <c r="L30" s="167"/>
      <c r="M30" s="168"/>
      <c r="N30" s="168"/>
      <c r="O30" s="168"/>
      <c r="P30" s="169"/>
    </row>
    <row r="31" spans="1:16" ht="15.75" thickBot="1">
      <c r="A31" s="111"/>
      <c r="B31" s="188"/>
      <c r="C31" s="121"/>
      <c r="D31" s="122"/>
      <c r="E31" s="123"/>
      <c r="F31" s="189">
        <f t="shared" si="0"/>
        <v>0</v>
      </c>
      <c r="G31" s="190">
        <f t="shared" si="1"/>
        <v>0</v>
      </c>
      <c r="H31" s="122"/>
      <c r="I31" s="122"/>
      <c r="J31" s="122"/>
      <c r="K31" s="191">
        <f t="shared" ref="K31" si="6">SUM(H31:J31)</f>
        <v>0</v>
      </c>
      <c r="L31" s="151">
        <f t="shared" si="3"/>
        <v>0</v>
      </c>
      <c r="M31" s="152">
        <f t="shared" si="4"/>
        <v>0</v>
      </c>
      <c r="N31" s="152">
        <f t="shared" si="4"/>
        <v>0</v>
      </c>
      <c r="O31" s="152">
        <f t="shared" si="4"/>
        <v>0</v>
      </c>
      <c r="P31" s="153">
        <f t="shared" si="5"/>
        <v>0</v>
      </c>
    </row>
    <row r="32" spans="1:16" ht="15.75" customHeight="1" thickBot="1">
      <c r="A32" s="308" t="s">
        <v>203</v>
      </c>
      <c r="B32" s="309"/>
      <c r="C32" s="309"/>
      <c r="D32" s="309"/>
      <c r="E32" s="309"/>
      <c r="F32" s="309"/>
      <c r="G32" s="309"/>
      <c r="H32" s="309"/>
      <c r="I32" s="309"/>
      <c r="J32" s="309"/>
      <c r="K32" s="310"/>
      <c r="L32" s="36">
        <f>SUM(L15:L31)</f>
        <v>0</v>
      </c>
      <c r="M32" s="36">
        <f>SUM(M15:M31)</f>
        <v>0</v>
      </c>
      <c r="N32" s="36">
        <f>SUM(N15:N31)</f>
        <v>0</v>
      </c>
      <c r="O32" s="36">
        <f>SUM(O15:O31)</f>
        <v>0</v>
      </c>
      <c r="P32" s="60">
        <f>SUM(P15:P31)</f>
        <v>0</v>
      </c>
    </row>
    <row r="33" spans="1:16">
      <c r="A33" s="6"/>
      <c r="B33" s="6"/>
      <c r="C33" s="6"/>
      <c r="D33" s="6"/>
      <c r="E33" s="18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>
      <c r="A34" s="6"/>
      <c r="B34" s="6"/>
      <c r="C34" s="6"/>
      <c r="D34" s="6"/>
      <c r="E34" s="18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s="1" customFormat="1" ht="11.25">
      <c r="A35" s="1" t="s">
        <v>77</v>
      </c>
      <c r="B35" s="6"/>
      <c r="C35" s="236"/>
      <c r="D35" s="236"/>
      <c r="E35" s="236"/>
      <c r="F35" s="236"/>
      <c r="G35" s="236"/>
      <c r="H35" s="236"/>
    </row>
    <row r="36" spans="1:16" s="1" customFormat="1" ht="11.25">
      <c r="A36" s="6"/>
      <c r="B36" s="6"/>
      <c r="C36" s="237" t="s">
        <v>78</v>
      </c>
      <c r="D36" s="237"/>
      <c r="E36" s="237"/>
      <c r="F36" s="237"/>
      <c r="G36" s="237"/>
      <c r="H36" s="237"/>
    </row>
    <row r="37" spans="1:16" s="1" customFormat="1" ht="11.25">
      <c r="A37" s="6"/>
      <c r="B37" s="6"/>
      <c r="C37" s="6"/>
      <c r="D37" s="6"/>
      <c r="E37" s="6"/>
      <c r="F37" s="6"/>
      <c r="G37" s="6"/>
      <c r="H37" s="6"/>
    </row>
    <row r="38" spans="1:16" s="1" customFormat="1" ht="11.25">
      <c r="A38" s="1" t="s">
        <v>310</v>
      </c>
      <c r="B38" s="6"/>
      <c r="C38" s="6"/>
      <c r="D38" s="6"/>
      <c r="E38" s="6"/>
      <c r="F38" s="6"/>
      <c r="G38" s="6"/>
      <c r="H38" s="6"/>
    </row>
  </sheetData>
  <mergeCells count="20">
    <mergeCell ref="A32:K32"/>
    <mergeCell ref="C35:H35"/>
    <mergeCell ref="C36:H36"/>
    <mergeCell ref="F13:K13"/>
    <mergeCell ref="L13:P13"/>
    <mergeCell ref="A13:A14"/>
    <mergeCell ref="B13:B14"/>
    <mergeCell ref="C13:C14"/>
    <mergeCell ref="D13:D14"/>
    <mergeCell ref="E13:E14"/>
    <mergeCell ref="D8:K8"/>
    <mergeCell ref="K11:L11"/>
    <mergeCell ref="A9:P9"/>
    <mergeCell ref="J10:M10"/>
    <mergeCell ref="M11:N11"/>
    <mergeCell ref="D6:K6"/>
    <mergeCell ref="A1:J1"/>
    <mergeCell ref="A2:J2"/>
    <mergeCell ref="C3:I3"/>
    <mergeCell ref="D7:K7"/>
  </mergeCells>
  <pageMargins left="0.36458333333333331" right="0.3437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P66"/>
  <sheetViews>
    <sheetView topLeftCell="A43" zoomScaleNormal="100" workbookViewId="0">
      <selection activeCell="F45" sqref="F45"/>
    </sheetView>
  </sheetViews>
  <sheetFormatPr defaultColWidth="9.140625" defaultRowHeight="15"/>
  <cols>
    <col min="1" max="1" width="3.5703125" style="159" customWidth="1"/>
    <col min="2" max="2" width="5.5703125" style="159" customWidth="1"/>
    <col min="3" max="3" width="39.5703125" style="159" customWidth="1"/>
    <col min="4" max="4" width="6" style="159" bestFit="1" customWidth="1"/>
    <col min="5" max="5" width="6.85546875" style="186" customWidth="1"/>
    <col min="6" max="6" width="5.7109375" style="159" customWidth="1"/>
    <col min="7" max="7" width="5.140625" style="159" customWidth="1"/>
    <col min="8" max="9" width="6.140625" style="159" customWidth="1"/>
    <col min="10" max="10" width="5.28515625" style="159" customWidth="1"/>
    <col min="11" max="11" width="5.7109375" style="159" customWidth="1"/>
    <col min="12" max="12" width="6.5703125" style="159" customWidth="1"/>
    <col min="13" max="14" width="7.42578125" style="159" customWidth="1"/>
    <col min="15" max="15" width="6" style="159" customWidth="1"/>
    <col min="16" max="16" width="7.42578125" style="159" customWidth="1"/>
    <col min="17" max="16384" width="9.140625" style="159"/>
  </cols>
  <sheetData>
    <row r="1" spans="1:16">
      <c r="A1" s="305" t="s">
        <v>200</v>
      </c>
      <c r="B1" s="305"/>
      <c r="C1" s="305"/>
      <c r="D1" s="305"/>
      <c r="E1" s="305"/>
      <c r="F1" s="305"/>
      <c r="G1" s="305"/>
      <c r="H1" s="305"/>
      <c r="I1" s="305"/>
      <c r="J1" s="305"/>
      <c r="K1" s="29"/>
      <c r="L1" s="26"/>
      <c r="M1" s="26"/>
      <c r="N1" s="26"/>
      <c r="O1" s="26"/>
      <c r="P1" s="29"/>
    </row>
    <row r="2" spans="1:16">
      <c r="A2" s="306" t="s">
        <v>202</v>
      </c>
      <c r="B2" s="306"/>
      <c r="C2" s="306"/>
      <c r="D2" s="306"/>
      <c r="E2" s="306"/>
      <c r="F2" s="306"/>
      <c r="G2" s="306"/>
      <c r="H2" s="306"/>
      <c r="I2" s="306"/>
      <c r="J2" s="306"/>
      <c r="K2" s="29"/>
      <c r="L2" s="26"/>
      <c r="M2" s="26"/>
      <c r="N2" s="26"/>
      <c r="O2" s="26"/>
      <c r="P2" s="29"/>
    </row>
    <row r="3" spans="1:16">
      <c r="A3" s="225"/>
      <c r="B3" s="225"/>
      <c r="C3" s="247" t="s">
        <v>17</v>
      </c>
      <c r="D3" s="247"/>
      <c r="E3" s="247"/>
      <c r="F3" s="247"/>
      <c r="G3" s="247"/>
      <c r="H3" s="247"/>
      <c r="I3" s="247"/>
      <c r="J3" s="225"/>
      <c r="K3" s="29"/>
      <c r="L3" s="26"/>
      <c r="M3" s="26"/>
      <c r="N3" s="26"/>
      <c r="O3" s="26"/>
      <c r="P3" s="29"/>
    </row>
    <row r="4" spans="1:16">
      <c r="A4" s="26"/>
      <c r="B4" s="26"/>
      <c r="C4" s="27" t="s">
        <v>52</v>
      </c>
      <c r="D4" s="1" t="s">
        <v>214</v>
      </c>
      <c r="E4" s="1"/>
      <c r="F4" s="1"/>
      <c r="G4" s="1"/>
      <c r="H4" s="1"/>
      <c r="I4" s="1"/>
      <c r="J4" s="1"/>
      <c r="K4" s="1"/>
      <c r="L4" s="26"/>
      <c r="M4" s="26"/>
      <c r="N4" s="26"/>
      <c r="O4" s="26"/>
      <c r="P4" s="29"/>
    </row>
    <row r="5" spans="1:16">
      <c r="A5" s="26"/>
      <c r="B5" s="26"/>
      <c r="C5" s="27" t="s">
        <v>18</v>
      </c>
      <c r="D5" s="1" t="s">
        <v>214</v>
      </c>
      <c r="E5" s="1"/>
      <c r="F5" s="1"/>
      <c r="G5" s="1"/>
      <c r="H5" s="1"/>
      <c r="I5" s="1"/>
      <c r="J5" s="1"/>
      <c r="K5" s="1"/>
      <c r="L5" s="26"/>
      <c r="M5" s="26"/>
      <c r="N5" s="26"/>
      <c r="O5" s="26"/>
      <c r="P5" s="29"/>
    </row>
    <row r="6" spans="1:16">
      <c r="A6" s="26"/>
      <c r="B6" s="26"/>
      <c r="C6" s="28" t="s">
        <v>53</v>
      </c>
      <c r="D6" s="292" t="s">
        <v>211</v>
      </c>
      <c r="E6" s="292"/>
      <c r="F6" s="292"/>
      <c r="G6" s="292"/>
      <c r="H6" s="292"/>
      <c r="I6" s="292"/>
      <c r="J6" s="292"/>
      <c r="K6" s="292"/>
      <c r="L6" s="26"/>
      <c r="M6" s="26"/>
      <c r="N6" s="26"/>
      <c r="O6" s="26"/>
      <c r="P6" s="29"/>
    </row>
    <row r="7" spans="1:16">
      <c r="A7" s="26"/>
      <c r="B7" s="26"/>
      <c r="C7" s="28" t="s">
        <v>54</v>
      </c>
      <c r="D7" s="292" t="s">
        <v>212</v>
      </c>
      <c r="E7" s="292"/>
      <c r="F7" s="292"/>
      <c r="G7" s="292"/>
      <c r="H7" s="292"/>
      <c r="I7" s="292"/>
      <c r="J7" s="292"/>
      <c r="K7" s="292"/>
      <c r="L7" s="26"/>
      <c r="M7" s="26"/>
      <c r="N7" s="26"/>
      <c r="O7" s="26"/>
      <c r="P7" s="29"/>
    </row>
    <row r="8" spans="1:16">
      <c r="A8" s="26"/>
      <c r="B8" s="26"/>
      <c r="C8" s="219" t="s">
        <v>20</v>
      </c>
      <c r="D8" s="292"/>
      <c r="E8" s="292"/>
      <c r="F8" s="292"/>
      <c r="G8" s="292"/>
      <c r="H8" s="292"/>
      <c r="I8" s="292"/>
      <c r="J8" s="292"/>
      <c r="K8" s="292"/>
      <c r="L8" s="26"/>
      <c r="M8" s="26"/>
      <c r="N8" s="26"/>
      <c r="O8" s="26"/>
      <c r="P8" s="29"/>
    </row>
    <row r="9" spans="1:16" ht="15" customHeight="1">
      <c r="A9" s="294" t="s">
        <v>260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</row>
    <row r="10" spans="1:16">
      <c r="A10" s="26"/>
      <c r="B10" s="26"/>
      <c r="C10" s="26"/>
      <c r="D10" s="160"/>
      <c r="E10" s="175"/>
      <c r="F10" s="26"/>
      <c r="G10" s="26"/>
      <c r="H10" s="26"/>
      <c r="I10" s="26"/>
      <c r="J10" s="293" t="s">
        <v>55</v>
      </c>
      <c r="K10" s="293"/>
      <c r="L10" s="293"/>
      <c r="M10" s="293"/>
      <c r="N10" s="30">
        <f>P60</f>
        <v>0</v>
      </c>
      <c r="O10" s="26"/>
      <c r="P10" s="29"/>
    </row>
    <row r="11" spans="1:16">
      <c r="A11" s="55"/>
      <c r="B11" s="55"/>
      <c r="C11" s="26"/>
      <c r="D11" s="55"/>
      <c r="E11" s="176"/>
      <c r="F11" s="26"/>
      <c r="G11" s="26"/>
      <c r="H11" s="26"/>
      <c r="I11" s="26"/>
      <c r="J11" s="26"/>
      <c r="K11" s="318" t="s">
        <v>8</v>
      </c>
      <c r="L11" s="318"/>
      <c r="M11" s="291"/>
      <c r="N11" s="292"/>
      <c r="O11" s="26"/>
      <c r="P11" s="29"/>
    </row>
    <row r="12" spans="1:16" ht="15.75" thickBot="1">
      <c r="A12" s="55"/>
      <c r="B12" s="55"/>
      <c r="C12" s="26"/>
      <c r="D12" s="55"/>
      <c r="E12" s="176"/>
      <c r="F12" s="26"/>
      <c r="G12" s="26"/>
      <c r="H12" s="26"/>
      <c r="I12" s="26"/>
      <c r="J12" s="26"/>
      <c r="K12" s="227"/>
      <c r="L12" s="227"/>
      <c r="M12" s="223"/>
      <c r="N12" s="223"/>
      <c r="O12" s="26"/>
      <c r="P12" s="29"/>
    </row>
    <row r="13" spans="1:16" ht="15.75" customHeight="1" thickBot="1">
      <c r="A13" s="257" t="s">
        <v>24</v>
      </c>
      <c r="B13" s="296" t="s">
        <v>56</v>
      </c>
      <c r="C13" s="298" t="s">
        <v>57</v>
      </c>
      <c r="D13" s="300" t="s">
        <v>58</v>
      </c>
      <c r="E13" s="319" t="s">
        <v>59</v>
      </c>
      <c r="F13" s="307" t="s">
        <v>60</v>
      </c>
      <c r="G13" s="289"/>
      <c r="H13" s="289"/>
      <c r="I13" s="289"/>
      <c r="J13" s="289"/>
      <c r="K13" s="290"/>
      <c r="L13" s="288" t="s">
        <v>61</v>
      </c>
      <c r="M13" s="289"/>
      <c r="N13" s="289"/>
      <c r="O13" s="289"/>
      <c r="P13" s="290"/>
    </row>
    <row r="14" spans="1:16" ht="78.75" customHeight="1" thickBot="1">
      <c r="A14" s="258"/>
      <c r="B14" s="314"/>
      <c r="C14" s="315"/>
      <c r="D14" s="316"/>
      <c r="E14" s="321"/>
      <c r="F14" s="61" t="s">
        <v>62</v>
      </c>
      <c r="G14" s="226" t="s">
        <v>75</v>
      </c>
      <c r="H14" s="226" t="s">
        <v>63</v>
      </c>
      <c r="I14" s="226" t="s">
        <v>64</v>
      </c>
      <c r="J14" s="226" t="s">
        <v>65</v>
      </c>
      <c r="K14" s="62" t="s">
        <v>66</v>
      </c>
      <c r="L14" s="63" t="s">
        <v>62</v>
      </c>
      <c r="M14" s="226" t="s">
        <v>63</v>
      </c>
      <c r="N14" s="226" t="s">
        <v>64</v>
      </c>
      <c r="O14" s="226" t="s">
        <v>65</v>
      </c>
      <c r="P14" s="62" t="s">
        <v>66</v>
      </c>
    </row>
    <row r="15" spans="1:16">
      <c r="A15" s="69"/>
      <c r="B15" s="105"/>
      <c r="C15" s="106"/>
      <c r="D15" s="105"/>
      <c r="E15" s="107"/>
      <c r="F15" s="177">
        <f t="shared" ref="F15" si="0">IF(H15&gt;0.001,H15/G15,0)</f>
        <v>0</v>
      </c>
      <c r="G15" s="178">
        <f t="shared" ref="G15" si="1">IF(H15&gt;0.001,5,0)</f>
        <v>0</v>
      </c>
      <c r="H15" s="105"/>
      <c r="I15" s="105"/>
      <c r="J15" s="105"/>
      <c r="K15" s="179">
        <f t="shared" ref="K15" si="2">SUM(H15:J15)</f>
        <v>0</v>
      </c>
      <c r="L15" s="180">
        <f t="shared" ref="L15" si="3">ROUND($E15*F15,2)</f>
        <v>0</v>
      </c>
      <c r="M15" s="178">
        <f t="shared" ref="M15:O15" si="4">ROUND($E15*H15,2)</f>
        <v>0</v>
      </c>
      <c r="N15" s="178">
        <f t="shared" si="4"/>
        <v>0</v>
      </c>
      <c r="O15" s="178">
        <f t="shared" si="4"/>
        <v>0</v>
      </c>
      <c r="P15" s="181">
        <f t="shared" ref="P15" si="5">SUM(M15:O15)</f>
        <v>0</v>
      </c>
    </row>
    <row r="16" spans="1:16" ht="45">
      <c r="A16" s="13">
        <v>1</v>
      </c>
      <c r="B16" s="108"/>
      <c r="C16" s="109" t="s">
        <v>208</v>
      </c>
      <c r="D16" s="46" t="s">
        <v>108</v>
      </c>
      <c r="E16" s="110">
        <v>3</v>
      </c>
      <c r="F16" s="167"/>
      <c r="G16" s="182"/>
      <c r="H16" s="46"/>
      <c r="I16" s="46"/>
      <c r="J16" s="46"/>
      <c r="K16" s="169"/>
      <c r="L16" s="167"/>
      <c r="M16" s="168"/>
      <c r="N16" s="168"/>
      <c r="O16" s="168"/>
      <c r="P16" s="169"/>
    </row>
    <row r="17" spans="1:16" ht="45">
      <c r="A17" s="13">
        <v>2</v>
      </c>
      <c r="B17" s="108"/>
      <c r="C17" s="109" t="s">
        <v>207</v>
      </c>
      <c r="D17" s="46" t="s">
        <v>108</v>
      </c>
      <c r="E17" s="110">
        <v>23</v>
      </c>
      <c r="F17" s="167"/>
      <c r="G17" s="168"/>
      <c r="H17" s="46"/>
      <c r="I17" s="46"/>
      <c r="J17" s="46"/>
      <c r="K17" s="169"/>
      <c r="L17" s="167"/>
      <c r="M17" s="168"/>
      <c r="N17" s="168"/>
      <c r="O17" s="168"/>
      <c r="P17" s="169"/>
    </row>
    <row r="18" spans="1:16" ht="45">
      <c r="A18" s="13">
        <v>3</v>
      </c>
      <c r="B18" s="108"/>
      <c r="C18" s="109" t="s">
        <v>206</v>
      </c>
      <c r="D18" s="46" t="s">
        <v>108</v>
      </c>
      <c r="E18" s="110">
        <v>10</v>
      </c>
      <c r="F18" s="167"/>
      <c r="G18" s="168"/>
      <c r="H18" s="46"/>
      <c r="I18" s="46"/>
      <c r="J18" s="46"/>
      <c r="K18" s="169"/>
      <c r="L18" s="167"/>
      <c r="M18" s="168"/>
      <c r="N18" s="168"/>
      <c r="O18" s="168"/>
      <c r="P18" s="169"/>
    </row>
    <row r="19" spans="1:16" ht="45">
      <c r="A19" s="13">
        <v>4</v>
      </c>
      <c r="B19" s="108"/>
      <c r="C19" s="109" t="s">
        <v>210</v>
      </c>
      <c r="D19" s="46" t="s">
        <v>108</v>
      </c>
      <c r="E19" s="110">
        <v>20</v>
      </c>
      <c r="F19" s="167"/>
      <c r="G19" s="168"/>
      <c r="H19" s="46"/>
      <c r="I19" s="46"/>
      <c r="J19" s="46"/>
      <c r="K19" s="169"/>
      <c r="L19" s="167"/>
      <c r="M19" s="168"/>
      <c r="N19" s="168"/>
      <c r="O19" s="168"/>
      <c r="P19" s="169"/>
    </row>
    <row r="20" spans="1:16" ht="45">
      <c r="A20" s="13">
        <v>5</v>
      </c>
      <c r="B20" s="108"/>
      <c r="C20" s="109" t="s">
        <v>209</v>
      </c>
      <c r="D20" s="46" t="s">
        <v>108</v>
      </c>
      <c r="E20" s="110">
        <v>12</v>
      </c>
      <c r="F20" s="167"/>
      <c r="G20" s="168"/>
      <c r="H20" s="46"/>
      <c r="I20" s="46"/>
      <c r="J20" s="46"/>
      <c r="K20" s="169"/>
      <c r="L20" s="167"/>
      <c r="M20" s="168"/>
      <c r="N20" s="168"/>
      <c r="O20" s="168"/>
      <c r="P20" s="169"/>
    </row>
    <row r="21" spans="1:16">
      <c r="A21" s="13">
        <v>6</v>
      </c>
      <c r="B21" s="108"/>
      <c r="C21" s="109" t="s">
        <v>236</v>
      </c>
      <c r="D21" s="46" t="s">
        <v>108</v>
      </c>
      <c r="E21" s="110">
        <v>68</v>
      </c>
      <c r="F21" s="167"/>
      <c r="G21" s="168"/>
      <c r="H21" s="46"/>
      <c r="I21" s="46"/>
      <c r="J21" s="46"/>
      <c r="K21" s="169"/>
      <c r="L21" s="167"/>
      <c r="M21" s="168"/>
      <c r="N21" s="168"/>
      <c r="O21" s="168"/>
      <c r="P21" s="169"/>
    </row>
    <row r="22" spans="1:16" ht="22.5">
      <c r="A22" s="13">
        <v>7</v>
      </c>
      <c r="B22" s="108"/>
      <c r="C22" s="109" t="s">
        <v>237</v>
      </c>
      <c r="D22" s="46" t="s">
        <v>107</v>
      </c>
      <c r="E22" s="110">
        <v>68</v>
      </c>
      <c r="F22" s="167"/>
      <c r="G22" s="168"/>
      <c r="H22" s="46"/>
      <c r="I22" s="46"/>
      <c r="J22" s="46"/>
      <c r="K22" s="169"/>
      <c r="L22" s="167"/>
      <c r="M22" s="168"/>
      <c r="N22" s="168"/>
      <c r="O22" s="168"/>
      <c r="P22" s="169"/>
    </row>
    <row r="23" spans="1:16" ht="22.5">
      <c r="A23" s="13">
        <v>8</v>
      </c>
      <c r="B23" s="108"/>
      <c r="C23" s="109" t="s">
        <v>238</v>
      </c>
      <c r="D23" s="46" t="s">
        <v>107</v>
      </c>
      <c r="E23" s="110">
        <v>68</v>
      </c>
      <c r="F23" s="167"/>
      <c r="G23" s="168"/>
      <c r="H23" s="46"/>
      <c r="I23" s="46"/>
      <c r="J23" s="46"/>
      <c r="K23" s="169"/>
      <c r="L23" s="167"/>
      <c r="M23" s="168"/>
      <c r="N23" s="168"/>
      <c r="O23" s="168"/>
      <c r="P23" s="169"/>
    </row>
    <row r="24" spans="1:16" ht="22.5">
      <c r="A24" s="13">
        <v>9</v>
      </c>
      <c r="B24" s="108"/>
      <c r="C24" s="109" t="s">
        <v>239</v>
      </c>
      <c r="D24" s="46" t="s">
        <v>107</v>
      </c>
      <c r="E24" s="110">
        <v>66</v>
      </c>
      <c r="F24" s="167"/>
      <c r="G24" s="168"/>
      <c r="H24" s="46"/>
      <c r="I24" s="46"/>
      <c r="J24" s="46"/>
      <c r="K24" s="169"/>
      <c r="L24" s="167"/>
      <c r="M24" s="168"/>
      <c r="N24" s="168"/>
      <c r="O24" s="168"/>
      <c r="P24" s="169"/>
    </row>
    <row r="25" spans="1:16" ht="33.75">
      <c r="A25" s="13">
        <v>10</v>
      </c>
      <c r="B25" s="108"/>
      <c r="C25" s="109" t="s">
        <v>240</v>
      </c>
      <c r="D25" s="46" t="s">
        <v>107</v>
      </c>
      <c r="E25" s="110">
        <v>2</v>
      </c>
      <c r="F25" s="167"/>
      <c r="G25" s="168"/>
      <c r="H25" s="46"/>
      <c r="I25" s="46"/>
      <c r="J25" s="46"/>
      <c r="K25" s="169"/>
      <c r="L25" s="167"/>
      <c r="M25" s="168"/>
      <c r="N25" s="168"/>
      <c r="O25" s="168"/>
      <c r="P25" s="169"/>
    </row>
    <row r="26" spans="1:16">
      <c r="A26" s="13">
        <v>11</v>
      </c>
      <c r="B26" s="108"/>
      <c r="C26" s="109" t="s">
        <v>241</v>
      </c>
      <c r="D26" s="46" t="s">
        <v>107</v>
      </c>
      <c r="E26" s="110">
        <v>1</v>
      </c>
      <c r="F26" s="167"/>
      <c r="G26" s="168"/>
      <c r="H26" s="46"/>
      <c r="I26" s="46"/>
      <c r="J26" s="46"/>
      <c r="K26" s="169"/>
      <c r="L26" s="167"/>
      <c r="M26" s="168"/>
      <c r="N26" s="168"/>
      <c r="O26" s="168"/>
      <c r="P26" s="169"/>
    </row>
    <row r="27" spans="1:16" ht="33.75">
      <c r="A27" s="13">
        <v>12</v>
      </c>
      <c r="B27" s="108"/>
      <c r="C27" s="109" t="s">
        <v>242</v>
      </c>
      <c r="D27" s="46" t="s">
        <v>107</v>
      </c>
      <c r="E27" s="110">
        <v>14</v>
      </c>
      <c r="F27" s="167"/>
      <c r="G27" s="168"/>
      <c r="H27" s="46"/>
      <c r="I27" s="46"/>
      <c r="J27" s="46"/>
      <c r="K27" s="169"/>
      <c r="L27" s="167"/>
      <c r="M27" s="168"/>
      <c r="N27" s="168"/>
      <c r="O27" s="168"/>
      <c r="P27" s="169"/>
    </row>
    <row r="28" spans="1:16" ht="33.75">
      <c r="A28" s="13">
        <v>13</v>
      </c>
      <c r="B28" s="108"/>
      <c r="C28" s="109" t="s">
        <v>243</v>
      </c>
      <c r="D28" s="46" t="s">
        <v>107</v>
      </c>
      <c r="E28" s="110">
        <v>10</v>
      </c>
      <c r="F28" s="167"/>
      <c r="G28" s="168"/>
      <c r="H28" s="46"/>
      <c r="I28" s="46"/>
      <c r="J28" s="46"/>
      <c r="K28" s="169"/>
      <c r="L28" s="167"/>
      <c r="M28" s="168"/>
      <c r="N28" s="168"/>
      <c r="O28" s="168"/>
      <c r="P28" s="169"/>
    </row>
    <row r="29" spans="1:16" ht="22.5">
      <c r="A29" s="13">
        <v>14</v>
      </c>
      <c r="B29" s="108"/>
      <c r="C29" s="109" t="s">
        <v>244</v>
      </c>
      <c r="D29" s="46" t="s">
        <v>107</v>
      </c>
      <c r="E29" s="110">
        <v>24</v>
      </c>
      <c r="F29" s="167"/>
      <c r="G29" s="168"/>
      <c r="H29" s="46"/>
      <c r="I29" s="46"/>
      <c r="J29" s="46"/>
      <c r="K29" s="169"/>
      <c r="L29" s="167"/>
      <c r="M29" s="168"/>
      <c r="N29" s="168"/>
      <c r="O29" s="168"/>
      <c r="P29" s="169"/>
    </row>
    <row r="30" spans="1:16" ht="22.5">
      <c r="A30" s="13">
        <v>15</v>
      </c>
      <c r="B30" s="108"/>
      <c r="C30" s="109" t="s">
        <v>245</v>
      </c>
      <c r="D30" s="46" t="s">
        <v>107</v>
      </c>
      <c r="E30" s="110">
        <v>24</v>
      </c>
      <c r="F30" s="167"/>
      <c r="G30" s="168"/>
      <c r="H30" s="46"/>
      <c r="I30" s="46"/>
      <c r="J30" s="46"/>
      <c r="K30" s="169"/>
      <c r="L30" s="167"/>
      <c r="M30" s="168"/>
      <c r="N30" s="168"/>
      <c r="O30" s="168"/>
      <c r="P30" s="169"/>
    </row>
    <row r="31" spans="1:16" ht="22.5">
      <c r="A31" s="13">
        <v>16</v>
      </c>
      <c r="B31" s="108"/>
      <c r="C31" s="109" t="s">
        <v>247</v>
      </c>
      <c r="D31" s="46" t="s">
        <v>107</v>
      </c>
      <c r="E31" s="110">
        <v>16</v>
      </c>
      <c r="F31" s="167"/>
      <c r="G31" s="168"/>
      <c r="H31" s="46"/>
      <c r="I31" s="46"/>
      <c r="J31" s="46"/>
      <c r="K31" s="169"/>
      <c r="L31" s="167"/>
      <c r="M31" s="168"/>
      <c r="N31" s="168"/>
      <c r="O31" s="168"/>
      <c r="P31" s="169"/>
    </row>
    <row r="32" spans="1:16" ht="22.5">
      <c r="A32" s="13">
        <v>17</v>
      </c>
      <c r="B32" s="108"/>
      <c r="C32" s="109" t="s">
        <v>248</v>
      </c>
      <c r="D32" s="46" t="s">
        <v>107</v>
      </c>
      <c r="E32" s="110">
        <v>8</v>
      </c>
      <c r="F32" s="167"/>
      <c r="G32" s="168"/>
      <c r="H32" s="46"/>
      <c r="I32" s="46"/>
      <c r="J32" s="46"/>
      <c r="K32" s="169"/>
      <c r="L32" s="167"/>
      <c r="M32" s="168"/>
      <c r="N32" s="168"/>
      <c r="O32" s="168"/>
      <c r="P32" s="169"/>
    </row>
    <row r="33" spans="1:16">
      <c r="A33" s="13">
        <v>18</v>
      </c>
      <c r="B33" s="108"/>
      <c r="C33" s="109" t="s">
        <v>246</v>
      </c>
      <c r="D33" s="46" t="s">
        <v>107</v>
      </c>
      <c r="E33" s="110">
        <v>24</v>
      </c>
      <c r="F33" s="167"/>
      <c r="G33" s="168"/>
      <c r="H33" s="46"/>
      <c r="I33" s="46"/>
      <c r="J33" s="46"/>
      <c r="K33" s="169"/>
      <c r="L33" s="167"/>
      <c r="M33" s="168"/>
      <c r="N33" s="168"/>
      <c r="O33" s="168"/>
      <c r="P33" s="169"/>
    </row>
    <row r="34" spans="1:16">
      <c r="A34" s="13">
        <v>19</v>
      </c>
      <c r="B34" s="108"/>
      <c r="C34" s="109" t="s">
        <v>249</v>
      </c>
      <c r="D34" s="46" t="s">
        <v>103</v>
      </c>
      <c r="E34" s="110">
        <v>90</v>
      </c>
      <c r="F34" s="167"/>
      <c r="G34" s="168"/>
      <c r="H34" s="46"/>
      <c r="I34" s="46"/>
      <c r="J34" s="46"/>
      <c r="K34" s="169"/>
      <c r="L34" s="167"/>
      <c r="M34" s="168"/>
      <c r="N34" s="168"/>
      <c r="O34" s="168"/>
      <c r="P34" s="169"/>
    </row>
    <row r="35" spans="1:16">
      <c r="A35" s="13">
        <v>20</v>
      </c>
      <c r="B35" s="108"/>
      <c r="C35" s="109" t="s">
        <v>250</v>
      </c>
      <c r="D35" s="46" t="s">
        <v>103</v>
      </c>
      <c r="E35" s="110">
        <v>150</v>
      </c>
      <c r="F35" s="167"/>
      <c r="G35" s="168"/>
      <c r="H35" s="46"/>
      <c r="I35" s="46"/>
      <c r="J35" s="46"/>
      <c r="K35" s="169"/>
      <c r="L35" s="167"/>
      <c r="M35" s="168"/>
      <c r="N35" s="168"/>
      <c r="O35" s="168"/>
      <c r="P35" s="169"/>
    </row>
    <row r="36" spans="1:16" ht="33.75">
      <c r="A36" s="13">
        <v>21</v>
      </c>
      <c r="B36" s="108"/>
      <c r="C36" s="109" t="s">
        <v>296</v>
      </c>
      <c r="D36" s="46" t="s">
        <v>103</v>
      </c>
      <c r="E36" s="110">
        <v>40</v>
      </c>
      <c r="F36" s="167"/>
      <c r="G36" s="168"/>
      <c r="H36" s="46"/>
      <c r="I36" s="46"/>
      <c r="J36" s="46"/>
      <c r="K36" s="169"/>
      <c r="L36" s="167"/>
      <c r="M36" s="168"/>
      <c r="N36" s="168"/>
      <c r="O36" s="168"/>
      <c r="P36" s="169"/>
    </row>
    <row r="37" spans="1:16" ht="33.75">
      <c r="A37" s="13">
        <v>22</v>
      </c>
      <c r="B37" s="108"/>
      <c r="C37" s="109" t="s">
        <v>297</v>
      </c>
      <c r="D37" s="46" t="s">
        <v>103</v>
      </c>
      <c r="E37" s="110">
        <v>60</v>
      </c>
      <c r="F37" s="167"/>
      <c r="G37" s="168"/>
      <c r="H37" s="46"/>
      <c r="I37" s="46"/>
      <c r="J37" s="46"/>
      <c r="K37" s="169"/>
      <c r="L37" s="167"/>
      <c r="M37" s="168"/>
      <c r="N37" s="168"/>
      <c r="O37" s="168"/>
      <c r="P37" s="169"/>
    </row>
    <row r="38" spans="1:16" ht="33.75">
      <c r="A38" s="13">
        <v>23</v>
      </c>
      <c r="B38" s="108"/>
      <c r="C38" s="109" t="s">
        <v>298</v>
      </c>
      <c r="D38" s="46" t="s">
        <v>103</v>
      </c>
      <c r="E38" s="110">
        <v>20</v>
      </c>
      <c r="F38" s="167"/>
      <c r="G38" s="168"/>
      <c r="H38" s="46"/>
      <c r="I38" s="46"/>
      <c r="J38" s="46"/>
      <c r="K38" s="169"/>
      <c r="L38" s="167"/>
      <c r="M38" s="168"/>
      <c r="N38" s="168"/>
      <c r="O38" s="168"/>
      <c r="P38" s="169"/>
    </row>
    <row r="39" spans="1:16" ht="33.75">
      <c r="A39" s="13">
        <v>24</v>
      </c>
      <c r="B39" s="108"/>
      <c r="C39" s="109" t="s">
        <v>299</v>
      </c>
      <c r="D39" s="46" t="s">
        <v>103</v>
      </c>
      <c r="E39" s="110">
        <v>40</v>
      </c>
      <c r="F39" s="167"/>
      <c r="G39" s="168"/>
      <c r="H39" s="46"/>
      <c r="I39" s="46"/>
      <c r="J39" s="46"/>
      <c r="K39" s="169"/>
      <c r="L39" s="167"/>
      <c r="M39" s="168"/>
      <c r="N39" s="168"/>
      <c r="O39" s="168"/>
      <c r="P39" s="169"/>
    </row>
    <row r="40" spans="1:16" ht="33.75">
      <c r="A40" s="13">
        <v>25</v>
      </c>
      <c r="B40" s="108"/>
      <c r="C40" s="109" t="s">
        <v>300</v>
      </c>
      <c r="D40" s="46" t="s">
        <v>103</v>
      </c>
      <c r="E40" s="110">
        <v>50</v>
      </c>
      <c r="F40" s="167"/>
      <c r="G40" s="168"/>
      <c r="H40" s="46"/>
      <c r="I40" s="46"/>
      <c r="J40" s="46"/>
      <c r="K40" s="169"/>
      <c r="L40" s="167"/>
      <c r="M40" s="168"/>
      <c r="N40" s="168"/>
      <c r="O40" s="168"/>
      <c r="P40" s="169"/>
    </row>
    <row r="41" spans="1:16" ht="33.75">
      <c r="A41" s="13">
        <v>26</v>
      </c>
      <c r="B41" s="108"/>
      <c r="C41" s="109" t="s">
        <v>301</v>
      </c>
      <c r="D41" s="46" t="s">
        <v>103</v>
      </c>
      <c r="E41" s="110">
        <v>25</v>
      </c>
      <c r="F41" s="167"/>
      <c r="G41" s="168"/>
      <c r="H41" s="46"/>
      <c r="I41" s="46"/>
      <c r="J41" s="46"/>
      <c r="K41" s="169"/>
      <c r="L41" s="167"/>
      <c r="M41" s="168"/>
      <c r="N41" s="168"/>
      <c r="O41" s="168"/>
      <c r="P41" s="169"/>
    </row>
    <row r="42" spans="1:16" ht="33.75">
      <c r="A42" s="13">
        <v>27</v>
      </c>
      <c r="B42" s="108"/>
      <c r="C42" s="109" t="s">
        <v>302</v>
      </c>
      <c r="D42" s="46" t="s">
        <v>103</v>
      </c>
      <c r="E42" s="110">
        <v>70</v>
      </c>
      <c r="F42" s="167"/>
      <c r="G42" s="168"/>
      <c r="H42" s="46"/>
      <c r="I42" s="46"/>
      <c r="J42" s="46"/>
      <c r="K42" s="169"/>
      <c r="L42" s="167"/>
      <c r="M42" s="168"/>
      <c r="N42" s="168"/>
      <c r="O42" s="168"/>
      <c r="P42" s="169"/>
    </row>
    <row r="43" spans="1:16" ht="33.75">
      <c r="A43" s="13">
        <v>28</v>
      </c>
      <c r="B43" s="108"/>
      <c r="C43" s="109" t="s">
        <v>303</v>
      </c>
      <c r="D43" s="46" t="s">
        <v>103</v>
      </c>
      <c r="E43" s="110">
        <v>80</v>
      </c>
      <c r="F43" s="167"/>
      <c r="G43" s="168"/>
      <c r="H43" s="46"/>
      <c r="I43" s="46"/>
      <c r="J43" s="46"/>
      <c r="K43" s="169"/>
      <c r="L43" s="167"/>
      <c r="M43" s="168"/>
      <c r="N43" s="168"/>
      <c r="O43" s="168"/>
      <c r="P43" s="169"/>
    </row>
    <row r="44" spans="1:16" ht="33.75">
      <c r="A44" s="13">
        <v>29</v>
      </c>
      <c r="B44" s="108"/>
      <c r="C44" s="109" t="s">
        <v>304</v>
      </c>
      <c r="D44" s="46" t="s">
        <v>103</v>
      </c>
      <c r="E44" s="110">
        <v>20</v>
      </c>
      <c r="F44" s="167"/>
      <c r="G44" s="168"/>
      <c r="H44" s="46"/>
      <c r="I44" s="46"/>
      <c r="J44" s="46"/>
      <c r="K44" s="169"/>
      <c r="L44" s="167"/>
      <c r="M44" s="168"/>
      <c r="N44" s="168"/>
      <c r="O44" s="168"/>
      <c r="P44" s="169"/>
    </row>
    <row r="45" spans="1:16" ht="33.75">
      <c r="A45" s="13">
        <v>30</v>
      </c>
      <c r="B45" s="108"/>
      <c r="C45" s="109" t="s">
        <v>305</v>
      </c>
      <c r="D45" s="46" t="s">
        <v>103</v>
      </c>
      <c r="E45" s="110">
        <v>20</v>
      </c>
      <c r="F45" s="167"/>
      <c r="G45" s="168"/>
      <c r="H45" s="46"/>
      <c r="I45" s="46"/>
      <c r="J45" s="46"/>
      <c r="K45" s="169"/>
      <c r="L45" s="167"/>
      <c r="M45" s="168"/>
      <c r="N45" s="168"/>
      <c r="O45" s="168"/>
      <c r="P45" s="169"/>
    </row>
    <row r="46" spans="1:16" ht="33.75">
      <c r="A46" s="13">
        <v>31</v>
      </c>
      <c r="B46" s="108"/>
      <c r="C46" s="109" t="s">
        <v>306</v>
      </c>
      <c r="D46" s="46" t="s">
        <v>103</v>
      </c>
      <c r="E46" s="110">
        <v>90</v>
      </c>
      <c r="F46" s="167"/>
      <c r="G46" s="168"/>
      <c r="H46" s="46"/>
      <c r="I46" s="46"/>
      <c r="J46" s="46"/>
      <c r="K46" s="169"/>
      <c r="L46" s="167"/>
      <c r="M46" s="168"/>
      <c r="N46" s="168"/>
      <c r="O46" s="168"/>
      <c r="P46" s="169"/>
    </row>
    <row r="47" spans="1:16" ht="33.75">
      <c r="A47" s="13">
        <v>32</v>
      </c>
      <c r="B47" s="108"/>
      <c r="C47" s="109" t="s">
        <v>307</v>
      </c>
      <c r="D47" s="46" t="s">
        <v>103</v>
      </c>
      <c r="E47" s="110">
        <v>15</v>
      </c>
      <c r="F47" s="167"/>
      <c r="G47" s="168"/>
      <c r="H47" s="46"/>
      <c r="I47" s="46"/>
      <c r="J47" s="46"/>
      <c r="K47" s="169"/>
      <c r="L47" s="167"/>
      <c r="M47" s="168"/>
      <c r="N47" s="168"/>
      <c r="O47" s="168"/>
      <c r="P47" s="169"/>
    </row>
    <row r="48" spans="1:16">
      <c r="A48" s="13">
        <v>33</v>
      </c>
      <c r="B48" s="108"/>
      <c r="C48" s="109" t="s">
        <v>251</v>
      </c>
      <c r="D48" s="46" t="s">
        <v>108</v>
      </c>
      <c r="E48" s="110">
        <v>1</v>
      </c>
      <c r="F48" s="167"/>
      <c r="G48" s="168"/>
      <c r="H48" s="46"/>
      <c r="I48" s="46"/>
      <c r="J48" s="46"/>
      <c r="K48" s="169"/>
      <c r="L48" s="167"/>
      <c r="M48" s="168"/>
      <c r="N48" s="168"/>
      <c r="O48" s="168"/>
      <c r="P48" s="169"/>
    </row>
    <row r="49" spans="1:16">
      <c r="A49" s="13">
        <v>34</v>
      </c>
      <c r="B49" s="108"/>
      <c r="C49" s="109" t="s">
        <v>252</v>
      </c>
      <c r="D49" s="46" t="s">
        <v>108</v>
      </c>
      <c r="E49" s="110">
        <v>1</v>
      </c>
      <c r="F49" s="167"/>
      <c r="G49" s="168"/>
      <c r="H49" s="46"/>
      <c r="I49" s="46"/>
      <c r="J49" s="46"/>
      <c r="K49" s="169"/>
      <c r="L49" s="167"/>
      <c r="M49" s="168"/>
      <c r="N49" s="168"/>
      <c r="O49" s="168"/>
      <c r="P49" s="169"/>
    </row>
    <row r="50" spans="1:16">
      <c r="A50" s="13">
        <v>35</v>
      </c>
      <c r="B50" s="108"/>
      <c r="C50" s="109" t="s">
        <v>253</v>
      </c>
      <c r="D50" s="46" t="s">
        <v>108</v>
      </c>
      <c r="E50" s="110">
        <v>1</v>
      </c>
      <c r="F50" s="167"/>
      <c r="G50" s="168"/>
      <c r="H50" s="46"/>
      <c r="I50" s="46"/>
      <c r="J50" s="46"/>
      <c r="K50" s="169"/>
      <c r="L50" s="167"/>
      <c r="M50" s="168"/>
      <c r="N50" s="168"/>
      <c r="O50" s="168"/>
      <c r="P50" s="169"/>
    </row>
    <row r="51" spans="1:16">
      <c r="A51" s="13">
        <v>36</v>
      </c>
      <c r="B51" s="108"/>
      <c r="C51" s="109" t="s">
        <v>254</v>
      </c>
      <c r="D51" s="46" t="s">
        <v>108</v>
      </c>
      <c r="E51" s="110">
        <v>1</v>
      </c>
      <c r="F51" s="167"/>
      <c r="G51" s="168"/>
      <c r="H51" s="46"/>
      <c r="I51" s="46"/>
      <c r="J51" s="46"/>
      <c r="K51" s="169"/>
      <c r="L51" s="167"/>
      <c r="M51" s="168"/>
      <c r="N51" s="168"/>
      <c r="O51" s="168"/>
      <c r="P51" s="169"/>
    </row>
    <row r="52" spans="1:16">
      <c r="A52" s="13">
        <v>37</v>
      </c>
      <c r="B52" s="108"/>
      <c r="C52" s="109" t="s">
        <v>255</v>
      </c>
      <c r="D52" s="46" t="s">
        <v>108</v>
      </c>
      <c r="E52" s="110">
        <v>1</v>
      </c>
      <c r="F52" s="167"/>
      <c r="G52" s="168"/>
      <c r="H52" s="46"/>
      <c r="I52" s="46"/>
      <c r="J52" s="46"/>
      <c r="K52" s="169"/>
      <c r="L52" s="167"/>
      <c r="M52" s="168"/>
      <c r="N52" s="168"/>
      <c r="O52" s="168"/>
      <c r="P52" s="169"/>
    </row>
    <row r="53" spans="1:16">
      <c r="A53" s="13">
        <v>38</v>
      </c>
      <c r="B53" s="108"/>
      <c r="C53" s="109" t="s">
        <v>256</v>
      </c>
      <c r="D53" s="46" t="s">
        <v>108</v>
      </c>
      <c r="E53" s="110">
        <v>1</v>
      </c>
      <c r="F53" s="167"/>
      <c r="G53" s="168"/>
      <c r="H53" s="46"/>
      <c r="I53" s="46"/>
      <c r="J53" s="46"/>
      <c r="K53" s="169"/>
      <c r="L53" s="167"/>
      <c r="M53" s="168"/>
      <c r="N53" s="168"/>
      <c r="O53" s="168"/>
      <c r="P53" s="169"/>
    </row>
    <row r="54" spans="1:16">
      <c r="A54" s="13">
        <v>39</v>
      </c>
      <c r="B54" s="108"/>
      <c r="C54" s="109" t="s">
        <v>257</v>
      </c>
      <c r="D54" s="46" t="s">
        <v>108</v>
      </c>
      <c r="E54" s="110">
        <v>1</v>
      </c>
      <c r="F54" s="167"/>
      <c r="G54" s="168"/>
      <c r="H54" s="46"/>
      <c r="I54" s="46"/>
      <c r="J54" s="46"/>
      <c r="K54" s="169"/>
      <c r="L54" s="167"/>
      <c r="M54" s="168"/>
      <c r="N54" s="168"/>
      <c r="O54" s="168"/>
      <c r="P54" s="169"/>
    </row>
    <row r="55" spans="1:16">
      <c r="A55" s="13">
        <v>40</v>
      </c>
      <c r="B55" s="108"/>
      <c r="C55" s="109" t="s">
        <v>258</v>
      </c>
      <c r="D55" s="46" t="s">
        <v>108</v>
      </c>
      <c r="E55" s="110">
        <v>1</v>
      </c>
      <c r="F55" s="167"/>
      <c r="G55" s="168"/>
      <c r="H55" s="46"/>
      <c r="I55" s="46"/>
      <c r="J55" s="46"/>
      <c r="K55" s="169"/>
      <c r="L55" s="167"/>
      <c r="M55" s="168"/>
      <c r="N55" s="168"/>
      <c r="O55" s="168"/>
      <c r="P55" s="169"/>
    </row>
    <row r="56" spans="1:16">
      <c r="A56" s="13">
        <v>41</v>
      </c>
      <c r="B56" s="108"/>
      <c r="C56" s="109" t="s">
        <v>259</v>
      </c>
      <c r="D56" s="46" t="s">
        <v>108</v>
      </c>
      <c r="E56" s="110">
        <v>1</v>
      </c>
      <c r="F56" s="167"/>
      <c r="G56" s="168"/>
      <c r="H56" s="46"/>
      <c r="I56" s="46"/>
      <c r="J56" s="46"/>
      <c r="K56" s="169"/>
      <c r="L56" s="167"/>
      <c r="M56" s="168"/>
      <c r="N56" s="168"/>
      <c r="O56" s="168"/>
      <c r="P56" s="169"/>
    </row>
    <row r="57" spans="1:16">
      <c r="A57" s="13">
        <v>42</v>
      </c>
      <c r="B57" s="108"/>
      <c r="C57" s="109" t="s">
        <v>204</v>
      </c>
      <c r="D57" s="46" t="s">
        <v>108</v>
      </c>
      <c r="E57" s="110">
        <v>1</v>
      </c>
      <c r="F57" s="167"/>
      <c r="G57" s="168"/>
      <c r="H57" s="46"/>
      <c r="I57" s="46"/>
      <c r="J57" s="46"/>
      <c r="K57" s="169"/>
      <c r="L57" s="167"/>
      <c r="M57" s="168"/>
      <c r="N57" s="168"/>
      <c r="O57" s="168"/>
      <c r="P57" s="169"/>
    </row>
    <row r="58" spans="1:16">
      <c r="A58" s="13">
        <v>43</v>
      </c>
      <c r="B58" s="108"/>
      <c r="C58" s="109" t="s">
        <v>205</v>
      </c>
      <c r="D58" s="46" t="s">
        <v>108</v>
      </c>
      <c r="E58" s="110">
        <v>1</v>
      </c>
      <c r="F58" s="167"/>
      <c r="G58" s="168"/>
      <c r="H58" s="46"/>
      <c r="I58" s="46"/>
      <c r="J58" s="46"/>
      <c r="K58" s="169"/>
      <c r="L58" s="167"/>
      <c r="M58" s="168"/>
      <c r="N58" s="168"/>
      <c r="O58" s="168"/>
      <c r="P58" s="169"/>
    </row>
    <row r="59" spans="1:16" ht="15.75" thickBot="1">
      <c r="A59" s="111"/>
      <c r="B59" s="112"/>
      <c r="C59" s="113"/>
      <c r="D59" s="112"/>
      <c r="E59" s="114"/>
      <c r="F59" s="147"/>
      <c r="G59" s="148"/>
      <c r="H59" s="149"/>
      <c r="I59" s="149"/>
      <c r="J59" s="149"/>
      <c r="K59" s="150"/>
      <c r="L59" s="151"/>
      <c r="M59" s="152"/>
      <c r="N59" s="152"/>
      <c r="O59" s="152"/>
      <c r="P59" s="153"/>
    </row>
    <row r="60" spans="1:16" ht="15.75" thickBot="1">
      <c r="A60" s="308" t="s">
        <v>203</v>
      </c>
      <c r="B60" s="309"/>
      <c r="C60" s="309"/>
      <c r="D60" s="309"/>
      <c r="E60" s="309"/>
      <c r="F60" s="309"/>
      <c r="G60" s="309"/>
      <c r="H60" s="309"/>
      <c r="I60" s="309"/>
      <c r="J60" s="309"/>
      <c r="K60" s="310"/>
      <c r="L60" s="183">
        <f>SUM(L15:L59)</f>
        <v>0</v>
      </c>
      <c r="M60" s="183">
        <f>SUM(M15:M59)</f>
        <v>0</v>
      </c>
      <c r="N60" s="183">
        <f>SUM(N15:N59)</f>
        <v>0</v>
      </c>
      <c r="O60" s="183">
        <f>SUM(O15:O59)</f>
        <v>0</v>
      </c>
      <c r="P60" s="184">
        <f>SUM(P15:P59)</f>
        <v>0</v>
      </c>
    </row>
    <row r="61" spans="1:16">
      <c r="A61" s="6"/>
      <c r="B61" s="6"/>
      <c r="C61" s="6"/>
      <c r="D61" s="6"/>
      <c r="E61" s="18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>
      <c r="A62" s="6"/>
      <c r="B62" s="6"/>
      <c r="C62" s="6"/>
      <c r="D62" s="6"/>
      <c r="E62" s="18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s="1" customFormat="1" ht="11.25">
      <c r="A63" s="1" t="s">
        <v>77</v>
      </c>
      <c r="B63" s="6"/>
      <c r="C63" s="236"/>
      <c r="D63" s="236"/>
      <c r="E63" s="236"/>
      <c r="F63" s="236"/>
      <c r="G63" s="236"/>
      <c r="H63" s="236"/>
    </row>
    <row r="64" spans="1:16" s="1" customFormat="1" ht="11.25">
      <c r="A64" s="6"/>
      <c r="B64" s="6"/>
      <c r="C64" s="237" t="s">
        <v>78</v>
      </c>
      <c r="D64" s="237"/>
      <c r="E64" s="237"/>
      <c r="F64" s="237"/>
      <c r="G64" s="237"/>
      <c r="H64" s="237"/>
    </row>
    <row r="65" spans="1:8" s="1" customFormat="1" ht="11.25">
      <c r="A65" s="6"/>
      <c r="B65" s="6"/>
      <c r="C65" s="6"/>
      <c r="D65" s="6"/>
      <c r="E65" s="6"/>
      <c r="F65" s="6"/>
      <c r="G65" s="6"/>
      <c r="H65" s="6"/>
    </row>
    <row r="66" spans="1:8" s="1" customFormat="1" ht="11.25">
      <c r="A66" s="1" t="s">
        <v>310</v>
      </c>
      <c r="B66" s="6"/>
      <c r="C66" s="6"/>
      <c r="D66" s="6"/>
      <c r="E66" s="6"/>
      <c r="F66" s="6"/>
      <c r="G66" s="6"/>
      <c r="H66" s="6"/>
    </row>
  </sheetData>
  <mergeCells count="20">
    <mergeCell ref="L13:P13"/>
    <mergeCell ref="A60:K60"/>
    <mergeCell ref="C63:H63"/>
    <mergeCell ref="C64:H64"/>
    <mergeCell ref="A13:A14"/>
    <mergeCell ref="B13:B14"/>
    <mergeCell ref="C13:C14"/>
    <mergeCell ref="D13:D14"/>
    <mergeCell ref="E13:E14"/>
    <mergeCell ref="F13:K13"/>
    <mergeCell ref="D8:K8"/>
    <mergeCell ref="A9:P9"/>
    <mergeCell ref="J10:M10"/>
    <mergeCell ref="K11:L11"/>
    <mergeCell ref="M11:N11"/>
    <mergeCell ref="D6:K6"/>
    <mergeCell ref="A1:J1"/>
    <mergeCell ref="A2:J2"/>
    <mergeCell ref="C3:I3"/>
    <mergeCell ref="D7:K7"/>
  </mergeCells>
  <pageMargins left="0.36458333333333331" right="0.3437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B2:I40"/>
  <sheetViews>
    <sheetView workbookViewId="0">
      <selection activeCell="F42" sqref="F42"/>
    </sheetView>
  </sheetViews>
  <sheetFormatPr defaultRowHeight="11.25"/>
  <cols>
    <col min="1" max="1" width="1.42578125" style="1" customWidth="1"/>
    <col min="2" max="2" width="2.140625" style="1" customWidth="1"/>
    <col min="3" max="3" width="16.85546875" style="1" customWidth="1"/>
    <col min="4" max="4" width="43.42578125" style="1" customWidth="1"/>
    <col min="5" max="5" width="22.42578125" style="1" customWidth="1"/>
    <col min="6" max="252" width="9.140625" style="1"/>
    <col min="253" max="253" width="1.42578125" style="1" customWidth="1"/>
    <col min="254" max="254" width="2.140625" style="1" customWidth="1"/>
    <col min="255" max="255" width="16.85546875" style="1" customWidth="1"/>
    <col min="256" max="256" width="43.42578125" style="1" customWidth="1"/>
    <col min="257" max="257" width="22.42578125" style="1" customWidth="1"/>
    <col min="258" max="258" width="9.140625" style="1"/>
    <col min="259" max="259" width="13.85546875" style="1" bestFit="1" customWidth="1"/>
    <col min="260" max="508" width="9.140625" style="1"/>
    <col min="509" max="509" width="1.42578125" style="1" customWidth="1"/>
    <col min="510" max="510" width="2.140625" style="1" customWidth="1"/>
    <col min="511" max="511" width="16.85546875" style="1" customWidth="1"/>
    <col min="512" max="512" width="43.42578125" style="1" customWidth="1"/>
    <col min="513" max="513" width="22.42578125" style="1" customWidth="1"/>
    <col min="514" max="514" width="9.140625" style="1"/>
    <col min="515" max="515" width="13.85546875" style="1" bestFit="1" customWidth="1"/>
    <col min="516" max="764" width="9.140625" style="1"/>
    <col min="765" max="765" width="1.42578125" style="1" customWidth="1"/>
    <col min="766" max="766" width="2.140625" style="1" customWidth="1"/>
    <col min="767" max="767" width="16.85546875" style="1" customWidth="1"/>
    <col min="768" max="768" width="43.42578125" style="1" customWidth="1"/>
    <col min="769" max="769" width="22.42578125" style="1" customWidth="1"/>
    <col min="770" max="770" width="9.140625" style="1"/>
    <col min="771" max="771" width="13.85546875" style="1" bestFit="1" customWidth="1"/>
    <col min="772" max="1020" width="9.140625" style="1"/>
    <col min="1021" max="1021" width="1.42578125" style="1" customWidth="1"/>
    <col min="1022" max="1022" width="2.140625" style="1" customWidth="1"/>
    <col min="1023" max="1023" width="16.85546875" style="1" customWidth="1"/>
    <col min="1024" max="1024" width="43.42578125" style="1" customWidth="1"/>
    <col min="1025" max="1025" width="22.42578125" style="1" customWidth="1"/>
    <col min="1026" max="1026" width="9.140625" style="1"/>
    <col min="1027" max="1027" width="13.85546875" style="1" bestFit="1" customWidth="1"/>
    <col min="1028" max="1276" width="9.140625" style="1"/>
    <col min="1277" max="1277" width="1.42578125" style="1" customWidth="1"/>
    <col min="1278" max="1278" width="2.140625" style="1" customWidth="1"/>
    <col min="1279" max="1279" width="16.85546875" style="1" customWidth="1"/>
    <col min="1280" max="1280" width="43.42578125" style="1" customWidth="1"/>
    <col min="1281" max="1281" width="22.42578125" style="1" customWidth="1"/>
    <col min="1282" max="1282" width="9.140625" style="1"/>
    <col min="1283" max="1283" width="13.85546875" style="1" bestFit="1" customWidth="1"/>
    <col min="1284" max="1532" width="9.140625" style="1"/>
    <col min="1533" max="1533" width="1.42578125" style="1" customWidth="1"/>
    <col min="1534" max="1534" width="2.140625" style="1" customWidth="1"/>
    <col min="1535" max="1535" width="16.85546875" style="1" customWidth="1"/>
    <col min="1536" max="1536" width="43.42578125" style="1" customWidth="1"/>
    <col min="1537" max="1537" width="22.42578125" style="1" customWidth="1"/>
    <col min="1538" max="1538" width="9.140625" style="1"/>
    <col min="1539" max="1539" width="13.85546875" style="1" bestFit="1" customWidth="1"/>
    <col min="1540" max="1788" width="9.140625" style="1"/>
    <col min="1789" max="1789" width="1.42578125" style="1" customWidth="1"/>
    <col min="1790" max="1790" width="2.140625" style="1" customWidth="1"/>
    <col min="1791" max="1791" width="16.85546875" style="1" customWidth="1"/>
    <col min="1792" max="1792" width="43.42578125" style="1" customWidth="1"/>
    <col min="1793" max="1793" width="22.42578125" style="1" customWidth="1"/>
    <col min="1794" max="1794" width="9.140625" style="1"/>
    <col min="1795" max="1795" width="13.85546875" style="1" bestFit="1" customWidth="1"/>
    <col min="1796" max="2044" width="9.140625" style="1"/>
    <col min="2045" max="2045" width="1.42578125" style="1" customWidth="1"/>
    <col min="2046" max="2046" width="2.140625" style="1" customWidth="1"/>
    <col min="2047" max="2047" width="16.85546875" style="1" customWidth="1"/>
    <col min="2048" max="2048" width="43.42578125" style="1" customWidth="1"/>
    <col min="2049" max="2049" width="22.42578125" style="1" customWidth="1"/>
    <col min="2050" max="2050" width="9.140625" style="1"/>
    <col min="2051" max="2051" width="13.85546875" style="1" bestFit="1" customWidth="1"/>
    <col min="2052" max="2300" width="9.140625" style="1"/>
    <col min="2301" max="2301" width="1.42578125" style="1" customWidth="1"/>
    <col min="2302" max="2302" width="2.140625" style="1" customWidth="1"/>
    <col min="2303" max="2303" width="16.85546875" style="1" customWidth="1"/>
    <col min="2304" max="2304" width="43.42578125" style="1" customWidth="1"/>
    <col min="2305" max="2305" width="22.42578125" style="1" customWidth="1"/>
    <col min="2306" max="2306" width="9.140625" style="1"/>
    <col min="2307" max="2307" width="13.85546875" style="1" bestFit="1" customWidth="1"/>
    <col min="2308" max="2556" width="9.140625" style="1"/>
    <col min="2557" max="2557" width="1.42578125" style="1" customWidth="1"/>
    <col min="2558" max="2558" width="2.140625" style="1" customWidth="1"/>
    <col min="2559" max="2559" width="16.85546875" style="1" customWidth="1"/>
    <col min="2560" max="2560" width="43.42578125" style="1" customWidth="1"/>
    <col min="2561" max="2561" width="22.42578125" style="1" customWidth="1"/>
    <col min="2562" max="2562" width="9.140625" style="1"/>
    <col min="2563" max="2563" width="13.85546875" style="1" bestFit="1" customWidth="1"/>
    <col min="2564" max="2812" width="9.140625" style="1"/>
    <col min="2813" max="2813" width="1.42578125" style="1" customWidth="1"/>
    <col min="2814" max="2814" width="2.140625" style="1" customWidth="1"/>
    <col min="2815" max="2815" width="16.85546875" style="1" customWidth="1"/>
    <col min="2816" max="2816" width="43.42578125" style="1" customWidth="1"/>
    <col min="2817" max="2817" width="22.42578125" style="1" customWidth="1"/>
    <col min="2818" max="2818" width="9.140625" style="1"/>
    <col min="2819" max="2819" width="13.85546875" style="1" bestFit="1" customWidth="1"/>
    <col min="2820" max="3068" width="9.140625" style="1"/>
    <col min="3069" max="3069" width="1.42578125" style="1" customWidth="1"/>
    <col min="3070" max="3070" width="2.140625" style="1" customWidth="1"/>
    <col min="3071" max="3071" width="16.85546875" style="1" customWidth="1"/>
    <col min="3072" max="3072" width="43.42578125" style="1" customWidth="1"/>
    <col min="3073" max="3073" width="22.42578125" style="1" customWidth="1"/>
    <col min="3074" max="3074" width="9.140625" style="1"/>
    <col min="3075" max="3075" width="13.85546875" style="1" bestFit="1" customWidth="1"/>
    <col min="3076" max="3324" width="9.140625" style="1"/>
    <col min="3325" max="3325" width="1.42578125" style="1" customWidth="1"/>
    <col min="3326" max="3326" width="2.140625" style="1" customWidth="1"/>
    <col min="3327" max="3327" width="16.85546875" style="1" customWidth="1"/>
    <col min="3328" max="3328" width="43.42578125" style="1" customWidth="1"/>
    <col min="3329" max="3329" width="22.42578125" style="1" customWidth="1"/>
    <col min="3330" max="3330" width="9.140625" style="1"/>
    <col min="3331" max="3331" width="13.85546875" style="1" bestFit="1" customWidth="1"/>
    <col min="3332" max="3580" width="9.140625" style="1"/>
    <col min="3581" max="3581" width="1.42578125" style="1" customWidth="1"/>
    <col min="3582" max="3582" width="2.140625" style="1" customWidth="1"/>
    <col min="3583" max="3583" width="16.85546875" style="1" customWidth="1"/>
    <col min="3584" max="3584" width="43.42578125" style="1" customWidth="1"/>
    <col min="3585" max="3585" width="22.42578125" style="1" customWidth="1"/>
    <col min="3586" max="3586" width="9.140625" style="1"/>
    <col min="3587" max="3587" width="13.85546875" style="1" bestFit="1" customWidth="1"/>
    <col min="3588" max="3836" width="9.140625" style="1"/>
    <col min="3837" max="3837" width="1.42578125" style="1" customWidth="1"/>
    <col min="3838" max="3838" width="2.140625" style="1" customWidth="1"/>
    <col min="3839" max="3839" width="16.85546875" style="1" customWidth="1"/>
    <col min="3840" max="3840" width="43.42578125" style="1" customWidth="1"/>
    <col min="3841" max="3841" width="22.42578125" style="1" customWidth="1"/>
    <col min="3842" max="3842" width="9.140625" style="1"/>
    <col min="3843" max="3843" width="13.85546875" style="1" bestFit="1" customWidth="1"/>
    <col min="3844" max="4092" width="9.140625" style="1"/>
    <col min="4093" max="4093" width="1.42578125" style="1" customWidth="1"/>
    <col min="4094" max="4094" width="2.140625" style="1" customWidth="1"/>
    <col min="4095" max="4095" width="16.85546875" style="1" customWidth="1"/>
    <col min="4096" max="4096" width="43.42578125" style="1" customWidth="1"/>
    <col min="4097" max="4097" width="22.42578125" style="1" customWidth="1"/>
    <col min="4098" max="4098" width="9.140625" style="1"/>
    <col min="4099" max="4099" width="13.85546875" style="1" bestFit="1" customWidth="1"/>
    <col min="4100" max="4348" width="9.140625" style="1"/>
    <col min="4349" max="4349" width="1.42578125" style="1" customWidth="1"/>
    <col min="4350" max="4350" width="2.140625" style="1" customWidth="1"/>
    <col min="4351" max="4351" width="16.85546875" style="1" customWidth="1"/>
    <col min="4352" max="4352" width="43.42578125" style="1" customWidth="1"/>
    <col min="4353" max="4353" width="22.42578125" style="1" customWidth="1"/>
    <col min="4354" max="4354" width="9.140625" style="1"/>
    <col min="4355" max="4355" width="13.85546875" style="1" bestFit="1" customWidth="1"/>
    <col min="4356" max="4604" width="9.140625" style="1"/>
    <col min="4605" max="4605" width="1.42578125" style="1" customWidth="1"/>
    <col min="4606" max="4606" width="2.140625" style="1" customWidth="1"/>
    <col min="4607" max="4607" width="16.85546875" style="1" customWidth="1"/>
    <col min="4608" max="4608" width="43.42578125" style="1" customWidth="1"/>
    <col min="4609" max="4609" width="22.42578125" style="1" customWidth="1"/>
    <col min="4610" max="4610" width="9.140625" style="1"/>
    <col min="4611" max="4611" width="13.85546875" style="1" bestFit="1" customWidth="1"/>
    <col min="4612" max="4860" width="9.140625" style="1"/>
    <col min="4861" max="4861" width="1.42578125" style="1" customWidth="1"/>
    <col min="4862" max="4862" width="2.140625" style="1" customWidth="1"/>
    <col min="4863" max="4863" width="16.85546875" style="1" customWidth="1"/>
    <col min="4864" max="4864" width="43.42578125" style="1" customWidth="1"/>
    <col min="4865" max="4865" width="22.42578125" style="1" customWidth="1"/>
    <col min="4866" max="4866" width="9.140625" style="1"/>
    <col min="4867" max="4867" width="13.85546875" style="1" bestFit="1" customWidth="1"/>
    <col min="4868" max="5116" width="9.140625" style="1"/>
    <col min="5117" max="5117" width="1.42578125" style="1" customWidth="1"/>
    <col min="5118" max="5118" width="2.140625" style="1" customWidth="1"/>
    <col min="5119" max="5119" width="16.85546875" style="1" customWidth="1"/>
    <col min="5120" max="5120" width="43.42578125" style="1" customWidth="1"/>
    <col min="5121" max="5121" width="22.42578125" style="1" customWidth="1"/>
    <col min="5122" max="5122" width="9.140625" style="1"/>
    <col min="5123" max="5123" width="13.85546875" style="1" bestFit="1" customWidth="1"/>
    <col min="5124" max="5372" width="9.140625" style="1"/>
    <col min="5373" max="5373" width="1.42578125" style="1" customWidth="1"/>
    <col min="5374" max="5374" width="2.140625" style="1" customWidth="1"/>
    <col min="5375" max="5375" width="16.85546875" style="1" customWidth="1"/>
    <col min="5376" max="5376" width="43.42578125" style="1" customWidth="1"/>
    <col min="5377" max="5377" width="22.42578125" style="1" customWidth="1"/>
    <col min="5378" max="5378" width="9.140625" style="1"/>
    <col min="5379" max="5379" width="13.85546875" style="1" bestFit="1" customWidth="1"/>
    <col min="5380" max="5628" width="9.140625" style="1"/>
    <col min="5629" max="5629" width="1.42578125" style="1" customWidth="1"/>
    <col min="5630" max="5630" width="2.140625" style="1" customWidth="1"/>
    <col min="5631" max="5631" width="16.85546875" style="1" customWidth="1"/>
    <col min="5632" max="5632" width="43.42578125" style="1" customWidth="1"/>
    <col min="5633" max="5633" width="22.42578125" style="1" customWidth="1"/>
    <col min="5634" max="5634" width="9.140625" style="1"/>
    <col min="5635" max="5635" width="13.85546875" style="1" bestFit="1" customWidth="1"/>
    <col min="5636" max="5884" width="9.140625" style="1"/>
    <col min="5885" max="5885" width="1.42578125" style="1" customWidth="1"/>
    <col min="5886" max="5886" width="2.140625" style="1" customWidth="1"/>
    <col min="5887" max="5887" width="16.85546875" style="1" customWidth="1"/>
    <col min="5888" max="5888" width="43.42578125" style="1" customWidth="1"/>
    <col min="5889" max="5889" width="22.42578125" style="1" customWidth="1"/>
    <col min="5890" max="5890" width="9.140625" style="1"/>
    <col min="5891" max="5891" width="13.85546875" style="1" bestFit="1" customWidth="1"/>
    <col min="5892" max="6140" width="9.140625" style="1"/>
    <col min="6141" max="6141" width="1.42578125" style="1" customWidth="1"/>
    <col min="6142" max="6142" width="2.140625" style="1" customWidth="1"/>
    <col min="6143" max="6143" width="16.85546875" style="1" customWidth="1"/>
    <col min="6144" max="6144" width="43.42578125" style="1" customWidth="1"/>
    <col min="6145" max="6145" width="22.42578125" style="1" customWidth="1"/>
    <col min="6146" max="6146" width="9.140625" style="1"/>
    <col min="6147" max="6147" width="13.85546875" style="1" bestFit="1" customWidth="1"/>
    <col min="6148" max="6396" width="9.140625" style="1"/>
    <col min="6397" max="6397" width="1.42578125" style="1" customWidth="1"/>
    <col min="6398" max="6398" width="2.140625" style="1" customWidth="1"/>
    <col min="6399" max="6399" width="16.85546875" style="1" customWidth="1"/>
    <col min="6400" max="6400" width="43.42578125" style="1" customWidth="1"/>
    <col min="6401" max="6401" width="22.42578125" style="1" customWidth="1"/>
    <col min="6402" max="6402" width="9.140625" style="1"/>
    <col min="6403" max="6403" width="13.85546875" style="1" bestFit="1" customWidth="1"/>
    <col min="6404" max="6652" width="9.140625" style="1"/>
    <col min="6653" max="6653" width="1.42578125" style="1" customWidth="1"/>
    <col min="6654" max="6654" width="2.140625" style="1" customWidth="1"/>
    <col min="6655" max="6655" width="16.85546875" style="1" customWidth="1"/>
    <col min="6656" max="6656" width="43.42578125" style="1" customWidth="1"/>
    <col min="6657" max="6657" width="22.42578125" style="1" customWidth="1"/>
    <col min="6658" max="6658" width="9.140625" style="1"/>
    <col min="6659" max="6659" width="13.85546875" style="1" bestFit="1" customWidth="1"/>
    <col min="6660" max="6908" width="9.140625" style="1"/>
    <col min="6909" max="6909" width="1.42578125" style="1" customWidth="1"/>
    <col min="6910" max="6910" width="2.140625" style="1" customWidth="1"/>
    <col min="6911" max="6911" width="16.85546875" style="1" customWidth="1"/>
    <col min="6912" max="6912" width="43.42578125" style="1" customWidth="1"/>
    <col min="6913" max="6913" width="22.42578125" style="1" customWidth="1"/>
    <col min="6914" max="6914" width="9.140625" style="1"/>
    <col min="6915" max="6915" width="13.85546875" style="1" bestFit="1" customWidth="1"/>
    <col min="6916" max="7164" width="9.140625" style="1"/>
    <col min="7165" max="7165" width="1.42578125" style="1" customWidth="1"/>
    <col min="7166" max="7166" width="2.140625" style="1" customWidth="1"/>
    <col min="7167" max="7167" width="16.85546875" style="1" customWidth="1"/>
    <col min="7168" max="7168" width="43.42578125" style="1" customWidth="1"/>
    <col min="7169" max="7169" width="22.42578125" style="1" customWidth="1"/>
    <col min="7170" max="7170" width="9.140625" style="1"/>
    <col min="7171" max="7171" width="13.85546875" style="1" bestFit="1" customWidth="1"/>
    <col min="7172" max="7420" width="9.140625" style="1"/>
    <col min="7421" max="7421" width="1.42578125" style="1" customWidth="1"/>
    <col min="7422" max="7422" width="2.140625" style="1" customWidth="1"/>
    <col min="7423" max="7423" width="16.85546875" style="1" customWidth="1"/>
    <col min="7424" max="7424" width="43.42578125" style="1" customWidth="1"/>
    <col min="7425" max="7425" width="22.42578125" style="1" customWidth="1"/>
    <col min="7426" max="7426" width="9.140625" style="1"/>
    <col min="7427" max="7427" width="13.85546875" style="1" bestFit="1" customWidth="1"/>
    <col min="7428" max="7676" width="9.140625" style="1"/>
    <col min="7677" max="7677" width="1.42578125" style="1" customWidth="1"/>
    <col min="7678" max="7678" width="2.140625" style="1" customWidth="1"/>
    <col min="7679" max="7679" width="16.85546875" style="1" customWidth="1"/>
    <col min="7680" max="7680" width="43.42578125" style="1" customWidth="1"/>
    <col min="7681" max="7681" width="22.42578125" style="1" customWidth="1"/>
    <col min="7682" max="7682" width="9.140625" style="1"/>
    <col min="7683" max="7683" width="13.85546875" style="1" bestFit="1" customWidth="1"/>
    <col min="7684" max="7932" width="9.140625" style="1"/>
    <col min="7933" max="7933" width="1.42578125" style="1" customWidth="1"/>
    <col min="7934" max="7934" width="2.140625" style="1" customWidth="1"/>
    <col min="7935" max="7935" width="16.85546875" style="1" customWidth="1"/>
    <col min="7936" max="7936" width="43.42578125" style="1" customWidth="1"/>
    <col min="7937" max="7937" width="22.42578125" style="1" customWidth="1"/>
    <col min="7938" max="7938" width="9.140625" style="1"/>
    <col min="7939" max="7939" width="13.85546875" style="1" bestFit="1" customWidth="1"/>
    <col min="7940" max="8188" width="9.140625" style="1"/>
    <col min="8189" max="8189" width="1.42578125" style="1" customWidth="1"/>
    <col min="8190" max="8190" width="2.140625" style="1" customWidth="1"/>
    <col min="8191" max="8191" width="16.85546875" style="1" customWidth="1"/>
    <col min="8192" max="8192" width="43.42578125" style="1" customWidth="1"/>
    <col min="8193" max="8193" width="22.42578125" style="1" customWidth="1"/>
    <col min="8194" max="8194" width="9.140625" style="1"/>
    <col min="8195" max="8195" width="13.85546875" style="1" bestFit="1" customWidth="1"/>
    <col min="8196" max="8444" width="9.140625" style="1"/>
    <col min="8445" max="8445" width="1.42578125" style="1" customWidth="1"/>
    <col min="8446" max="8446" width="2.140625" style="1" customWidth="1"/>
    <col min="8447" max="8447" width="16.85546875" style="1" customWidth="1"/>
    <col min="8448" max="8448" width="43.42578125" style="1" customWidth="1"/>
    <col min="8449" max="8449" width="22.42578125" style="1" customWidth="1"/>
    <col min="8450" max="8450" width="9.140625" style="1"/>
    <col min="8451" max="8451" width="13.85546875" style="1" bestFit="1" customWidth="1"/>
    <col min="8452" max="8700" width="9.140625" style="1"/>
    <col min="8701" max="8701" width="1.42578125" style="1" customWidth="1"/>
    <col min="8702" max="8702" width="2.140625" style="1" customWidth="1"/>
    <col min="8703" max="8703" width="16.85546875" style="1" customWidth="1"/>
    <col min="8704" max="8704" width="43.42578125" style="1" customWidth="1"/>
    <col min="8705" max="8705" width="22.42578125" style="1" customWidth="1"/>
    <col min="8706" max="8706" width="9.140625" style="1"/>
    <col min="8707" max="8707" width="13.85546875" style="1" bestFit="1" customWidth="1"/>
    <col min="8708" max="8956" width="9.140625" style="1"/>
    <col min="8957" max="8957" width="1.42578125" style="1" customWidth="1"/>
    <col min="8958" max="8958" width="2.140625" style="1" customWidth="1"/>
    <col min="8959" max="8959" width="16.85546875" style="1" customWidth="1"/>
    <col min="8960" max="8960" width="43.42578125" style="1" customWidth="1"/>
    <col min="8961" max="8961" width="22.42578125" style="1" customWidth="1"/>
    <col min="8962" max="8962" width="9.140625" style="1"/>
    <col min="8963" max="8963" width="13.85546875" style="1" bestFit="1" customWidth="1"/>
    <col min="8964" max="9212" width="9.140625" style="1"/>
    <col min="9213" max="9213" width="1.42578125" style="1" customWidth="1"/>
    <col min="9214" max="9214" width="2.140625" style="1" customWidth="1"/>
    <col min="9215" max="9215" width="16.85546875" style="1" customWidth="1"/>
    <col min="9216" max="9216" width="43.42578125" style="1" customWidth="1"/>
    <col min="9217" max="9217" width="22.42578125" style="1" customWidth="1"/>
    <col min="9218" max="9218" width="9.140625" style="1"/>
    <col min="9219" max="9219" width="13.85546875" style="1" bestFit="1" customWidth="1"/>
    <col min="9220" max="9468" width="9.140625" style="1"/>
    <col min="9469" max="9469" width="1.42578125" style="1" customWidth="1"/>
    <col min="9470" max="9470" width="2.140625" style="1" customWidth="1"/>
    <col min="9471" max="9471" width="16.85546875" style="1" customWidth="1"/>
    <col min="9472" max="9472" width="43.42578125" style="1" customWidth="1"/>
    <col min="9473" max="9473" width="22.42578125" style="1" customWidth="1"/>
    <col min="9474" max="9474" width="9.140625" style="1"/>
    <col min="9475" max="9475" width="13.85546875" style="1" bestFit="1" customWidth="1"/>
    <col min="9476" max="9724" width="9.140625" style="1"/>
    <col min="9725" max="9725" width="1.42578125" style="1" customWidth="1"/>
    <col min="9726" max="9726" width="2.140625" style="1" customWidth="1"/>
    <col min="9727" max="9727" width="16.85546875" style="1" customWidth="1"/>
    <col min="9728" max="9728" width="43.42578125" style="1" customWidth="1"/>
    <col min="9729" max="9729" width="22.42578125" style="1" customWidth="1"/>
    <col min="9730" max="9730" width="9.140625" style="1"/>
    <col min="9731" max="9731" width="13.85546875" style="1" bestFit="1" customWidth="1"/>
    <col min="9732" max="9980" width="9.140625" style="1"/>
    <col min="9981" max="9981" width="1.42578125" style="1" customWidth="1"/>
    <col min="9982" max="9982" width="2.140625" style="1" customWidth="1"/>
    <col min="9983" max="9983" width="16.85546875" style="1" customWidth="1"/>
    <col min="9984" max="9984" width="43.42578125" style="1" customWidth="1"/>
    <col min="9985" max="9985" width="22.42578125" style="1" customWidth="1"/>
    <col min="9986" max="9986" width="9.140625" style="1"/>
    <col min="9987" max="9987" width="13.85546875" style="1" bestFit="1" customWidth="1"/>
    <col min="9988" max="10236" width="9.140625" style="1"/>
    <col min="10237" max="10237" width="1.42578125" style="1" customWidth="1"/>
    <col min="10238" max="10238" width="2.140625" style="1" customWidth="1"/>
    <col min="10239" max="10239" width="16.85546875" style="1" customWidth="1"/>
    <col min="10240" max="10240" width="43.42578125" style="1" customWidth="1"/>
    <col min="10241" max="10241" width="22.42578125" style="1" customWidth="1"/>
    <col min="10242" max="10242" width="9.140625" style="1"/>
    <col min="10243" max="10243" width="13.85546875" style="1" bestFit="1" customWidth="1"/>
    <col min="10244" max="10492" width="9.140625" style="1"/>
    <col min="10493" max="10493" width="1.42578125" style="1" customWidth="1"/>
    <col min="10494" max="10494" width="2.140625" style="1" customWidth="1"/>
    <col min="10495" max="10495" width="16.85546875" style="1" customWidth="1"/>
    <col min="10496" max="10496" width="43.42578125" style="1" customWidth="1"/>
    <col min="10497" max="10497" width="22.42578125" style="1" customWidth="1"/>
    <col min="10498" max="10498" width="9.140625" style="1"/>
    <col min="10499" max="10499" width="13.85546875" style="1" bestFit="1" customWidth="1"/>
    <col min="10500" max="10748" width="9.140625" style="1"/>
    <col min="10749" max="10749" width="1.42578125" style="1" customWidth="1"/>
    <col min="10750" max="10750" width="2.140625" style="1" customWidth="1"/>
    <col min="10751" max="10751" width="16.85546875" style="1" customWidth="1"/>
    <col min="10752" max="10752" width="43.42578125" style="1" customWidth="1"/>
    <col min="10753" max="10753" width="22.42578125" style="1" customWidth="1"/>
    <col min="10754" max="10754" width="9.140625" style="1"/>
    <col min="10755" max="10755" width="13.85546875" style="1" bestFit="1" customWidth="1"/>
    <col min="10756" max="11004" width="9.140625" style="1"/>
    <col min="11005" max="11005" width="1.42578125" style="1" customWidth="1"/>
    <col min="11006" max="11006" width="2.140625" style="1" customWidth="1"/>
    <col min="11007" max="11007" width="16.85546875" style="1" customWidth="1"/>
    <col min="11008" max="11008" width="43.42578125" style="1" customWidth="1"/>
    <col min="11009" max="11009" width="22.42578125" style="1" customWidth="1"/>
    <col min="11010" max="11010" width="9.140625" style="1"/>
    <col min="11011" max="11011" width="13.85546875" style="1" bestFit="1" customWidth="1"/>
    <col min="11012" max="11260" width="9.140625" style="1"/>
    <col min="11261" max="11261" width="1.42578125" style="1" customWidth="1"/>
    <col min="11262" max="11262" width="2.140625" style="1" customWidth="1"/>
    <col min="11263" max="11263" width="16.85546875" style="1" customWidth="1"/>
    <col min="11264" max="11264" width="43.42578125" style="1" customWidth="1"/>
    <col min="11265" max="11265" width="22.42578125" style="1" customWidth="1"/>
    <col min="11266" max="11266" width="9.140625" style="1"/>
    <col min="11267" max="11267" width="13.85546875" style="1" bestFit="1" customWidth="1"/>
    <col min="11268" max="11516" width="9.140625" style="1"/>
    <col min="11517" max="11517" width="1.42578125" style="1" customWidth="1"/>
    <col min="11518" max="11518" width="2.140625" style="1" customWidth="1"/>
    <col min="11519" max="11519" width="16.85546875" style="1" customWidth="1"/>
    <col min="11520" max="11520" width="43.42578125" style="1" customWidth="1"/>
    <col min="11521" max="11521" width="22.42578125" style="1" customWidth="1"/>
    <col min="11522" max="11522" width="9.140625" style="1"/>
    <col min="11523" max="11523" width="13.85546875" style="1" bestFit="1" customWidth="1"/>
    <col min="11524" max="11772" width="9.140625" style="1"/>
    <col min="11773" max="11773" width="1.42578125" style="1" customWidth="1"/>
    <col min="11774" max="11774" width="2.140625" style="1" customWidth="1"/>
    <col min="11775" max="11775" width="16.85546875" style="1" customWidth="1"/>
    <col min="11776" max="11776" width="43.42578125" style="1" customWidth="1"/>
    <col min="11777" max="11777" width="22.42578125" style="1" customWidth="1"/>
    <col min="11778" max="11778" width="9.140625" style="1"/>
    <col min="11779" max="11779" width="13.85546875" style="1" bestFit="1" customWidth="1"/>
    <col min="11780" max="12028" width="9.140625" style="1"/>
    <col min="12029" max="12029" width="1.42578125" style="1" customWidth="1"/>
    <col min="12030" max="12030" width="2.140625" style="1" customWidth="1"/>
    <col min="12031" max="12031" width="16.85546875" style="1" customWidth="1"/>
    <col min="12032" max="12032" width="43.42578125" style="1" customWidth="1"/>
    <col min="12033" max="12033" width="22.42578125" style="1" customWidth="1"/>
    <col min="12034" max="12034" width="9.140625" style="1"/>
    <col min="12035" max="12035" width="13.85546875" style="1" bestFit="1" customWidth="1"/>
    <col min="12036" max="12284" width="9.140625" style="1"/>
    <col min="12285" max="12285" width="1.42578125" style="1" customWidth="1"/>
    <col min="12286" max="12286" width="2.140625" style="1" customWidth="1"/>
    <col min="12287" max="12287" width="16.85546875" style="1" customWidth="1"/>
    <col min="12288" max="12288" width="43.42578125" style="1" customWidth="1"/>
    <col min="12289" max="12289" width="22.42578125" style="1" customWidth="1"/>
    <col min="12290" max="12290" width="9.140625" style="1"/>
    <col min="12291" max="12291" width="13.85546875" style="1" bestFit="1" customWidth="1"/>
    <col min="12292" max="12540" width="9.140625" style="1"/>
    <col min="12541" max="12541" width="1.42578125" style="1" customWidth="1"/>
    <col min="12542" max="12542" width="2.140625" style="1" customWidth="1"/>
    <col min="12543" max="12543" width="16.85546875" style="1" customWidth="1"/>
    <col min="12544" max="12544" width="43.42578125" style="1" customWidth="1"/>
    <col min="12545" max="12545" width="22.42578125" style="1" customWidth="1"/>
    <col min="12546" max="12546" width="9.140625" style="1"/>
    <col min="12547" max="12547" width="13.85546875" style="1" bestFit="1" customWidth="1"/>
    <col min="12548" max="12796" width="9.140625" style="1"/>
    <col min="12797" max="12797" width="1.42578125" style="1" customWidth="1"/>
    <col min="12798" max="12798" width="2.140625" style="1" customWidth="1"/>
    <col min="12799" max="12799" width="16.85546875" style="1" customWidth="1"/>
    <col min="12800" max="12800" width="43.42578125" style="1" customWidth="1"/>
    <col min="12801" max="12801" width="22.42578125" style="1" customWidth="1"/>
    <col min="12802" max="12802" width="9.140625" style="1"/>
    <col min="12803" max="12803" width="13.85546875" style="1" bestFit="1" customWidth="1"/>
    <col min="12804" max="13052" width="9.140625" style="1"/>
    <col min="13053" max="13053" width="1.42578125" style="1" customWidth="1"/>
    <col min="13054" max="13054" width="2.140625" style="1" customWidth="1"/>
    <col min="13055" max="13055" width="16.85546875" style="1" customWidth="1"/>
    <col min="13056" max="13056" width="43.42578125" style="1" customWidth="1"/>
    <col min="13057" max="13057" width="22.42578125" style="1" customWidth="1"/>
    <col min="13058" max="13058" width="9.140625" style="1"/>
    <col min="13059" max="13059" width="13.85546875" style="1" bestFit="1" customWidth="1"/>
    <col min="13060" max="13308" width="9.140625" style="1"/>
    <col min="13309" max="13309" width="1.42578125" style="1" customWidth="1"/>
    <col min="13310" max="13310" width="2.140625" style="1" customWidth="1"/>
    <col min="13311" max="13311" width="16.85546875" style="1" customWidth="1"/>
    <col min="13312" max="13312" width="43.42578125" style="1" customWidth="1"/>
    <col min="13313" max="13313" width="22.42578125" style="1" customWidth="1"/>
    <col min="13314" max="13314" width="9.140625" style="1"/>
    <col min="13315" max="13315" width="13.85546875" style="1" bestFit="1" customWidth="1"/>
    <col min="13316" max="13564" width="9.140625" style="1"/>
    <col min="13565" max="13565" width="1.42578125" style="1" customWidth="1"/>
    <col min="13566" max="13566" width="2.140625" style="1" customWidth="1"/>
    <col min="13567" max="13567" width="16.85546875" style="1" customWidth="1"/>
    <col min="13568" max="13568" width="43.42578125" style="1" customWidth="1"/>
    <col min="13569" max="13569" width="22.42578125" style="1" customWidth="1"/>
    <col min="13570" max="13570" width="9.140625" style="1"/>
    <col min="13571" max="13571" width="13.85546875" style="1" bestFit="1" customWidth="1"/>
    <col min="13572" max="13820" width="9.140625" style="1"/>
    <col min="13821" max="13821" width="1.42578125" style="1" customWidth="1"/>
    <col min="13822" max="13822" width="2.140625" style="1" customWidth="1"/>
    <col min="13823" max="13823" width="16.85546875" style="1" customWidth="1"/>
    <col min="13824" max="13824" width="43.42578125" style="1" customWidth="1"/>
    <col min="13825" max="13825" width="22.42578125" style="1" customWidth="1"/>
    <col min="13826" max="13826" width="9.140625" style="1"/>
    <col min="13827" max="13827" width="13.85546875" style="1" bestFit="1" customWidth="1"/>
    <col min="13828" max="14076" width="9.140625" style="1"/>
    <col min="14077" max="14077" width="1.42578125" style="1" customWidth="1"/>
    <col min="14078" max="14078" width="2.140625" style="1" customWidth="1"/>
    <col min="14079" max="14079" width="16.85546875" style="1" customWidth="1"/>
    <col min="14080" max="14080" width="43.42578125" style="1" customWidth="1"/>
    <col min="14081" max="14081" width="22.42578125" style="1" customWidth="1"/>
    <col min="14082" max="14082" width="9.140625" style="1"/>
    <col min="14083" max="14083" width="13.85546875" style="1" bestFit="1" customWidth="1"/>
    <col min="14084" max="14332" width="9.140625" style="1"/>
    <col min="14333" max="14333" width="1.42578125" style="1" customWidth="1"/>
    <col min="14334" max="14334" width="2.140625" style="1" customWidth="1"/>
    <col min="14335" max="14335" width="16.85546875" style="1" customWidth="1"/>
    <col min="14336" max="14336" width="43.42578125" style="1" customWidth="1"/>
    <col min="14337" max="14337" width="22.42578125" style="1" customWidth="1"/>
    <col min="14338" max="14338" width="9.140625" style="1"/>
    <col min="14339" max="14339" width="13.85546875" style="1" bestFit="1" customWidth="1"/>
    <col min="14340" max="14588" width="9.140625" style="1"/>
    <col min="14589" max="14589" width="1.42578125" style="1" customWidth="1"/>
    <col min="14590" max="14590" width="2.140625" style="1" customWidth="1"/>
    <col min="14591" max="14591" width="16.85546875" style="1" customWidth="1"/>
    <col min="14592" max="14592" width="43.42578125" style="1" customWidth="1"/>
    <col min="14593" max="14593" width="22.42578125" style="1" customWidth="1"/>
    <col min="14594" max="14594" width="9.140625" style="1"/>
    <col min="14595" max="14595" width="13.85546875" style="1" bestFit="1" customWidth="1"/>
    <col min="14596" max="14844" width="9.140625" style="1"/>
    <col min="14845" max="14845" width="1.42578125" style="1" customWidth="1"/>
    <col min="14846" max="14846" width="2.140625" style="1" customWidth="1"/>
    <col min="14847" max="14847" width="16.85546875" style="1" customWidth="1"/>
    <col min="14848" max="14848" width="43.42578125" style="1" customWidth="1"/>
    <col min="14849" max="14849" width="22.42578125" style="1" customWidth="1"/>
    <col min="14850" max="14850" width="9.140625" style="1"/>
    <col min="14851" max="14851" width="13.85546875" style="1" bestFit="1" customWidth="1"/>
    <col min="14852" max="15100" width="9.140625" style="1"/>
    <col min="15101" max="15101" width="1.42578125" style="1" customWidth="1"/>
    <col min="15102" max="15102" width="2.140625" style="1" customWidth="1"/>
    <col min="15103" max="15103" width="16.85546875" style="1" customWidth="1"/>
    <col min="15104" max="15104" width="43.42578125" style="1" customWidth="1"/>
    <col min="15105" max="15105" width="22.42578125" style="1" customWidth="1"/>
    <col min="15106" max="15106" width="9.140625" style="1"/>
    <col min="15107" max="15107" width="13.85546875" style="1" bestFit="1" customWidth="1"/>
    <col min="15108" max="15356" width="9.140625" style="1"/>
    <col min="15357" max="15357" width="1.42578125" style="1" customWidth="1"/>
    <col min="15358" max="15358" width="2.140625" style="1" customWidth="1"/>
    <col min="15359" max="15359" width="16.85546875" style="1" customWidth="1"/>
    <col min="15360" max="15360" width="43.42578125" style="1" customWidth="1"/>
    <col min="15361" max="15361" width="22.42578125" style="1" customWidth="1"/>
    <col min="15362" max="15362" width="9.140625" style="1"/>
    <col min="15363" max="15363" width="13.85546875" style="1" bestFit="1" customWidth="1"/>
    <col min="15364" max="15612" width="9.140625" style="1"/>
    <col min="15613" max="15613" width="1.42578125" style="1" customWidth="1"/>
    <col min="15614" max="15614" width="2.140625" style="1" customWidth="1"/>
    <col min="15615" max="15615" width="16.85546875" style="1" customWidth="1"/>
    <col min="15616" max="15616" width="43.42578125" style="1" customWidth="1"/>
    <col min="15617" max="15617" width="22.42578125" style="1" customWidth="1"/>
    <col min="15618" max="15618" width="9.140625" style="1"/>
    <col min="15619" max="15619" width="13.85546875" style="1" bestFit="1" customWidth="1"/>
    <col min="15620" max="15868" width="9.140625" style="1"/>
    <col min="15869" max="15869" width="1.42578125" style="1" customWidth="1"/>
    <col min="15870" max="15870" width="2.140625" style="1" customWidth="1"/>
    <col min="15871" max="15871" width="16.85546875" style="1" customWidth="1"/>
    <col min="15872" max="15872" width="43.42578125" style="1" customWidth="1"/>
    <col min="15873" max="15873" width="22.42578125" style="1" customWidth="1"/>
    <col min="15874" max="15874" width="9.140625" style="1"/>
    <col min="15875" max="15875" width="13.85546875" style="1" bestFit="1" customWidth="1"/>
    <col min="15876" max="16124" width="9.140625" style="1"/>
    <col min="16125" max="16125" width="1.42578125" style="1" customWidth="1"/>
    <col min="16126" max="16126" width="2.140625" style="1" customWidth="1"/>
    <col min="16127" max="16127" width="16.85546875" style="1" customWidth="1"/>
    <col min="16128" max="16128" width="43.42578125" style="1" customWidth="1"/>
    <col min="16129" max="16129" width="22.42578125" style="1" customWidth="1"/>
    <col min="16130" max="16130" width="9.140625" style="1"/>
    <col min="16131" max="16131" width="13.85546875" style="1" bestFit="1" customWidth="1"/>
    <col min="16132" max="16384" width="9.140625" style="1"/>
  </cols>
  <sheetData>
    <row r="2" spans="2:9">
      <c r="E2" s="126" t="s">
        <v>0</v>
      </c>
    </row>
    <row r="3" spans="2:9">
      <c r="B3" s="2"/>
      <c r="C3" s="2"/>
      <c r="D3" s="127"/>
      <c r="E3" s="127"/>
      <c r="F3" s="2"/>
      <c r="G3" s="2"/>
      <c r="H3" s="2"/>
      <c r="I3" s="2"/>
    </row>
    <row r="4" spans="2:9">
      <c r="D4" s="240" t="s">
        <v>1</v>
      </c>
      <c r="E4" s="240"/>
    </row>
    <row r="5" spans="2:9">
      <c r="B5" s="2"/>
      <c r="C5" s="2"/>
      <c r="D5" s="2"/>
      <c r="E5" s="2"/>
      <c r="F5" s="2"/>
      <c r="G5" s="2"/>
      <c r="H5" s="2"/>
      <c r="I5" s="2"/>
    </row>
    <row r="6" spans="2:9">
      <c r="E6" s="125" t="s">
        <v>2</v>
      </c>
    </row>
    <row r="8" spans="2:9">
      <c r="D8" s="241" t="s">
        <v>3</v>
      </c>
      <c r="E8" s="241"/>
    </row>
    <row r="11" spans="2:9">
      <c r="D11" s="126" t="s">
        <v>4</v>
      </c>
    </row>
    <row r="13" spans="2:9">
      <c r="C13" s="1" t="s">
        <v>5</v>
      </c>
      <c r="D13" s="228" t="s">
        <v>214</v>
      </c>
      <c r="E13" s="228"/>
      <c r="F13" s="228"/>
      <c r="G13" s="228"/>
    </row>
    <row r="14" spans="2:9">
      <c r="C14" s="1" t="s">
        <v>6</v>
      </c>
      <c r="D14" s="228" t="s">
        <v>211</v>
      </c>
      <c r="E14" s="228"/>
      <c r="F14" s="228"/>
      <c r="G14" s="228"/>
    </row>
    <row r="15" spans="2:9">
      <c r="C15" s="1" t="s">
        <v>7</v>
      </c>
    </row>
    <row r="16" spans="2:9">
      <c r="D16" s="125" t="s">
        <v>8</v>
      </c>
      <c r="E16" s="128"/>
    </row>
    <row r="18" spans="2:5" ht="12" thickBot="1"/>
    <row r="19" spans="2:5">
      <c r="C19" s="3" t="s">
        <v>9</v>
      </c>
      <c r="D19" s="78" t="s">
        <v>10</v>
      </c>
      <c r="E19" s="82" t="s">
        <v>11</v>
      </c>
    </row>
    <row r="20" spans="2:5">
      <c r="C20" s="4"/>
      <c r="D20" s="79"/>
      <c r="E20" s="83"/>
    </row>
    <row r="21" spans="2:5" ht="22.5">
      <c r="C21" s="5">
        <v>1</v>
      </c>
      <c r="D21" s="80" t="s">
        <v>214</v>
      </c>
      <c r="E21" s="84">
        <f>Kopsavilkums!E31</f>
        <v>0</v>
      </c>
    </row>
    <row r="22" spans="2:5">
      <c r="C22" s="4"/>
      <c r="D22" s="79"/>
      <c r="E22" s="84"/>
    </row>
    <row r="23" spans="2:5">
      <c r="C23" s="4"/>
      <c r="D23" s="79"/>
      <c r="E23" s="84"/>
    </row>
    <row r="24" spans="2:5">
      <c r="C24" s="4"/>
      <c r="D24" s="79"/>
      <c r="E24" s="84"/>
    </row>
    <row r="25" spans="2:5">
      <c r="C25" s="4"/>
      <c r="D25" s="79"/>
      <c r="E25" s="84"/>
    </row>
    <row r="26" spans="2:5" ht="12" thickBot="1">
      <c r="C26" s="76"/>
      <c r="D26" s="81"/>
      <c r="E26" s="85"/>
    </row>
    <row r="27" spans="2:5" ht="12" thickBot="1">
      <c r="C27" s="77"/>
      <c r="D27" s="124" t="s">
        <v>12</v>
      </c>
      <c r="E27" s="86">
        <f>E21</f>
        <v>0</v>
      </c>
    </row>
    <row r="28" spans="2:5" ht="12" thickBot="1">
      <c r="C28" s="242" t="s">
        <v>13</v>
      </c>
      <c r="D28" s="243"/>
      <c r="E28" s="87">
        <f>ROUND(21%*E27,2)</f>
        <v>0</v>
      </c>
    </row>
    <row r="29" spans="2:5" ht="12" thickBot="1">
      <c r="C29" s="238" t="s">
        <v>14</v>
      </c>
      <c r="D29" s="239"/>
      <c r="E29" s="86">
        <f>E27+E28</f>
        <v>0</v>
      </c>
    </row>
    <row r="30" spans="2:5">
      <c r="C30" s="146"/>
      <c r="D30" s="146"/>
      <c r="E30" s="146"/>
    </row>
    <row r="31" spans="2:5">
      <c r="C31" s="146"/>
      <c r="D31" s="146"/>
      <c r="E31" s="146"/>
    </row>
    <row r="32" spans="2:5">
      <c r="B32" s="7"/>
      <c r="C32" s="1" t="s">
        <v>77</v>
      </c>
      <c r="D32" s="236"/>
      <c r="E32" s="236"/>
    </row>
    <row r="33" spans="2:5">
      <c r="B33" s="7"/>
      <c r="C33" s="146"/>
      <c r="D33" s="237" t="s">
        <v>78</v>
      </c>
      <c r="E33" s="237"/>
    </row>
    <row r="34" spans="2:5">
      <c r="C34" s="146"/>
      <c r="D34" s="146"/>
      <c r="E34" s="146"/>
    </row>
    <row r="35" spans="2:5" ht="24.75" customHeight="1">
      <c r="C35" s="217" t="s">
        <v>309</v>
      </c>
      <c r="D35" s="6"/>
      <c r="E35" s="6"/>
    </row>
    <row r="36" spans="2:5">
      <c r="C36" s="217"/>
      <c r="D36" s="6"/>
      <c r="E36" s="6"/>
    </row>
    <row r="37" spans="2:5">
      <c r="C37" s="1" t="s">
        <v>310</v>
      </c>
      <c r="D37" s="146"/>
      <c r="E37" s="146"/>
    </row>
    <row r="38" spans="2:5">
      <c r="C38" s="146"/>
      <c r="D38" s="146"/>
      <c r="E38" s="146"/>
    </row>
    <row r="39" spans="2:5">
      <c r="C39" s="146"/>
      <c r="D39" s="146"/>
      <c r="E39" s="146"/>
    </row>
    <row r="40" spans="2:5">
      <c r="C40" s="146"/>
      <c r="D40" s="146"/>
      <c r="E40" s="146"/>
    </row>
  </sheetData>
  <mergeCells count="6">
    <mergeCell ref="D32:E32"/>
    <mergeCell ref="D33:E33"/>
    <mergeCell ref="C29:D29"/>
    <mergeCell ref="D4:E4"/>
    <mergeCell ref="D8:E8"/>
    <mergeCell ref="C28:D2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L40"/>
  <sheetViews>
    <sheetView workbookViewId="0">
      <selection activeCell="A38" sqref="A38"/>
    </sheetView>
  </sheetViews>
  <sheetFormatPr defaultColWidth="3.7109375" defaultRowHeight="11.25"/>
  <cols>
    <col min="1" max="1" width="4.5703125" style="1" customWidth="1"/>
    <col min="2" max="2" width="5.85546875" style="1" customWidth="1"/>
    <col min="3" max="3" width="36" style="1" customWidth="1"/>
    <col min="4" max="4" width="9.7109375" style="1" customWidth="1"/>
    <col min="5" max="5" width="11.85546875" style="1" customWidth="1"/>
    <col min="6" max="6" width="9" style="1" customWidth="1"/>
    <col min="7" max="7" width="9.7109375" style="1" customWidth="1"/>
    <col min="8" max="8" width="9.28515625" style="1" customWidth="1"/>
    <col min="9" max="9" width="8.7109375" style="1" customWidth="1"/>
    <col min="10" max="10" width="6.85546875" style="1" customWidth="1"/>
    <col min="11" max="255" width="9.140625" style="1" customWidth="1"/>
    <col min="256" max="256" width="3.7109375" style="1"/>
    <col min="257" max="257" width="4.5703125" style="1" customWidth="1"/>
    <col min="258" max="258" width="5.85546875" style="1" customWidth="1"/>
    <col min="259" max="259" width="36" style="1" customWidth="1"/>
    <col min="260" max="260" width="9.7109375" style="1" customWidth="1"/>
    <col min="261" max="261" width="11.85546875" style="1" customWidth="1"/>
    <col min="262" max="262" width="9" style="1" customWidth="1"/>
    <col min="263" max="263" width="9.7109375" style="1" customWidth="1"/>
    <col min="264" max="264" width="9.28515625" style="1" customWidth="1"/>
    <col min="265" max="265" width="8.7109375" style="1" customWidth="1"/>
    <col min="266" max="266" width="6.85546875" style="1" customWidth="1"/>
    <col min="267" max="511" width="9.140625" style="1" customWidth="1"/>
    <col min="512" max="512" width="3.7109375" style="1"/>
    <col min="513" max="513" width="4.5703125" style="1" customWidth="1"/>
    <col min="514" max="514" width="5.85546875" style="1" customWidth="1"/>
    <col min="515" max="515" width="36" style="1" customWidth="1"/>
    <col min="516" max="516" width="9.7109375" style="1" customWidth="1"/>
    <col min="517" max="517" width="11.85546875" style="1" customWidth="1"/>
    <col min="518" max="518" width="9" style="1" customWidth="1"/>
    <col min="519" max="519" width="9.7109375" style="1" customWidth="1"/>
    <col min="520" max="520" width="9.28515625" style="1" customWidth="1"/>
    <col min="521" max="521" width="8.7109375" style="1" customWidth="1"/>
    <col min="522" max="522" width="6.85546875" style="1" customWidth="1"/>
    <col min="523" max="767" width="9.140625" style="1" customWidth="1"/>
    <col min="768" max="768" width="3.7109375" style="1"/>
    <col min="769" max="769" width="4.5703125" style="1" customWidth="1"/>
    <col min="770" max="770" width="5.85546875" style="1" customWidth="1"/>
    <col min="771" max="771" width="36" style="1" customWidth="1"/>
    <col min="772" max="772" width="9.7109375" style="1" customWidth="1"/>
    <col min="773" max="773" width="11.85546875" style="1" customWidth="1"/>
    <col min="774" max="774" width="9" style="1" customWidth="1"/>
    <col min="775" max="775" width="9.7109375" style="1" customWidth="1"/>
    <col min="776" max="776" width="9.28515625" style="1" customWidth="1"/>
    <col min="777" max="777" width="8.7109375" style="1" customWidth="1"/>
    <col min="778" max="778" width="6.85546875" style="1" customWidth="1"/>
    <col min="779" max="1023" width="9.140625" style="1" customWidth="1"/>
    <col min="1024" max="1024" width="3.7109375" style="1"/>
    <col min="1025" max="1025" width="4.5703125" style="1" customWidth="1"/>
    <col min="1026" max="1026" width="5.85546875" style="1" customWidth="1"/>
    <col min="1027" max="1027" width="36" style="1" customWidth="1"/>
    <col min="1028" max="1028" width="9.7109375" style="1" customWidth="1"/>
    <col min="1029" max="1029" width="11.85546875" style="1" customWidth="1"/>
    <col min="1030" max="1030" width="9" style="1" customWidth="1"/>
    <col min="1031" max="1031" width="9.7109375" style="1" customWidth="1"/>
    <col min="1032" max="1032" width="9.28515625" style="1" customWidth="1"/>
    <col min="1033" max="1033" width="8.7109375" style="1" customWidth="1"/>
    <col min="1034" max="1034" width="6.85546875" style="1" customWidth="1"/>
    <col min="1035" max="1279" width="9.140625" style="1" customWidth="1"/>
    <col min="1280" max="1280" width="3.7109375" style="1"/>
    <col min="1281" max="1281" width="4.5703125" style="1" customWidth="1"/>
    <col min="1282" max="1282" width="5.85546875" style="1" customWidth="1"/>
    <col min="1283" max="1283" width="36" style="1" customWidth="1"/>
    <col min="1284" max="1284" width="9.7109375" style="1" customWidth="1"/>
    <col min="1285" max="1285" width="11.85546875" style="1" customWidth="1"/>
    <col min="1286" max="1286" width="9" style="1" customWidth="1"/>
    <col min="1287" max="1287" width="9.7109375" style="1" customWidth="1"/>
    <col min="1288" max="1288" width="9.28515625" style="1" customWidth="1"/>
    <col min="1289" max="1289" width="8.7109375" style="1" customWidth="1"/>
    <col min="1290" max="1290" width="6.85546875" style="1" customWidth="1"/>
    <col min="1291" max="1535" width="9.140625" style="1" customWidth="1"/>
    <col min="1536" max="1536" width="3.7109375" style="1"/>
    <col min="1537" max="1537" width="4.5703125" style="1" customWidth="1"/>
    <col min="1538" max="1538" width="5.85546875" style="1" customWidth="1"/>
    <col min="1539" max="1539" width="36" style="1" customWidth="1"/>
    <col min="1540" max="1540" width="9.7109375" style="1" customWidth="1"/>
    <col min="1541" max="1541" width="11.85546875" style="1" customWidth="1"/>
    <col min="1542" max="1542" width="9" style="1" customWidth="1"/>
    <col min="1543" max="1543" width="9.7109375" style="1" customWidth="1"/>
    <col min="1544" max="1544" width="9.28515625" style="1" customWidth="1"/>
    <col min="1545" max="1545" width="8.7109375" style="1" customWidth="1"/>
    <col min="1546" max="1546" width="6.85546875" style="1" customWidth="1"/>
    <col min="1547" max="1791" width="9.140625" style="1" customWidth="1"/>
    <col min="1792" max="1792" width="3.7109375" style="1"/>
    <col min="1793" max="1793" width="4.5703125" style="1" customWidth="1"/>
    <col min="1794" max="1794" width="5.85546875" style="1" customWidth="1"/>
    <col min="1795" max="1795" width="36" style="1" customWidth="1"/>
    <col min="1796" max="1796" width="9.7109375" style="1" customWidth="1"/>
    <col min="1797" max="1797" width="11.85546875" style="1" customWidth="1"/>
    <col min="1798" max="1798" width="9" style="1" customWidth="1"/>
    <col min="1799" max="1799" width="9.7109375" style="1" customWidth="1"/>
    <col min="1800" max="1800" width="9.28515625" style="1" customWidth="1"/>
    <col min="1801" max="1801" width="8.7109375" style="1" customWidth="1"/>
    <col min="1802" max="1802" width="6.85546875" style="1" customWidth="1"/>
    <col min="1803" max="2047" width="9.140625" style="1" customWidth="1"/>
    <col min="2048" max="2048" width="3.7109375" style="1"/>
    <col min="2049" max="2049" width="4.5703125" style="1" customWidth="1"/>
    <col min="2050" max="2050" width="5.85546875" style="1" customWidth="1"/>
    <col min="2051" max="2051" width="36" style="1" customWidth="1"/>
    <col min="2052" max="2052" width="9.7109375" style="1" customWidth="1"/>
    <col min="2053" max="2053" width="11.85546875" style="1" customWidth="1"/>
    <col min="2054" max="2054" width="9" style="1" customWidth="1"/>
    <col min="2055" max="2055" width="9.7109375" style="1" customWidth="1"/>
    <col min="2056" max="2056" width="9.28515625" style="1" customWidth="1"/>
    <col min="2057" max="2057" width="8.7109375" style="1" customWidth="1"/>
    <col min="2058" max="2058" width="6.85546875" style="1" customWidth="1"/>
    <col min="2059" max="2303" width="9.140625" style="1" customWidth="1"/>
    <col min="2304" max="2304" width="3.7109375" style="1"/>
    <col min="2305" max="2305" width="4.5703125" style="1" customWidth="1"/>
    <col min="2306" max="2306" width="5.85546875" style="1" customWidth="1"/>
    <col min="2307" max="2307" width="36" style="1" customWidth="1"/>
    <col min="2308" max="2308" width="9.7109375" style="1" customWidth="1"/>
    <col min="2309" max="2309" width="11.85546875" style="1" customWidth="1"/>
    <col min="2310" max="2310" width="9" style="1" customWidth="1"/>
    <col min="2311" max="2311" width="9.7109375" style="1" customWidth="1"/>
    <col min="2312" max="2312" width="9.28515625" style="1" customWidth="1"/>
    <col min="2313" max="2313" width="8.7109375" style="1" customWidth="1"/>
    <col min="2314" max="2314" width="6.85546875" style="1" customWidth="1"/>
    <col min="2315" max="2559" width="9.140625" style="1" customWidth="1"/>
    <col min="2560" max="2560" width="3.7109375" style="1"/>
    <col min="2561" max="2561" width="4.5703125" style="1" customWidth="1"/>
    <col min="2562" max="2562" width="5.85546875" style="1" customWidth="1"/>
    <col min="2563" max="2563" width="36" style="1" customWidth="1"/>
    <col min="2564" max="2564" width="9.7109375" style="1" customWidth="1"/>
    <col min="2565" max="2565" width="11.85546875" style="1" customWidth="1"/>
    <col min="2566" max="2566" width="9" style="1" customWidth="1"/>
    <col min="2567" max="2567" width="9.7109375" style="1" customWidth="1"/>
    <col min="2568" max="2568" width="9.28515625" style="1" customWidth="1"/>
    <col min="2569" max="2569" width="8.7109375" style="1" customWidth="1"/>
    <col min="2570" max="2570" width="6.85546875" style="1" customWidth="1"/>
    <col min="2571" max="2815" width="9.140625" style="1" customWidth="1"/>
    <col min="2816" max="2816" width="3.7109375" style="1"/>
    <col min="2817" max="2817" width="4.5703125" style="1" customWidth="1"/>
    <col min="2818" max="2818" width="5.85546875" style="1" customWidth="1"/>
    <col min="2819" max="2819" width="36" style="1" customWidth="1"/>
    <col min="2820" max="2820" width="9.7109375" style="1" customWidth="1"/>
    <col min="2821" max="2821" width="11.85546875" style="1" customWidth="1"/>
    <col min="2822" max="2822" width="9" style="1" customWidth="1"/>
    <col min="2823" max="2823" width="9.7109375" style="1" customWidth="1"/>
    <col min="2824" max="2824" width="9.28515625" style="1" customWidth="1"/>
    <col min="2825" max="2825" width="8.7109375" style="1" customWidth="1"/>
    <col min="2826" max="2826" width="6.85546875" style="1" customWidth="1"/>
    <col min="2827" max="3071" width="9.140625" style="1" customWidth="1"/>
    <col min="3072" max="3072" width="3.7109375" style="1"/>
    <col min="3073" max="3073" width="4.5703125" style="1" customWidth="1"/>
    <col min="3074" max="3074" width="5.85546875" style="1" customWidth="1"/>
    <col min="3075" max="3075" width="36" style="1" customWidth="1"/>
    <col min="3076" max="3076" width="9.7109375" style="1" customWidth="1"/>
    <col min="3077" max="3077" width="11.85546875" style="1" customWidth="1"/>
    <col min="3078" max="3078" width="9" style="1" customWidth="1"/>
    <col min="3079" max="3079" width="9.7109375" style="1" customWidth="1"/>
    <col min="3080" max="3080" width="9.28515625" style="1" customWidth="1"/>
    <col min="3081" max="3081" width="8.7109375" style="1" customWidth="1"/>
    <col min="3082" max="3082" width="6.85546875" style="1" customWidth="1"/>
    <col min="3083" max="3327" width="9.140625" style="1" customWidth="1"/>
    <col min="3328" max="3328" width="3.7109375" style="1"/>
    <col min="3329" max="3329" width="4.5703125" style="1" customWidth="1"/>
    <col min="3330" max="3330" width="5.85546875" style="1" customWidth="1"/>
    <col min="3331" max="3331" width="36" style="1" customWidth="1"/>
    <col min="3332" max="3332" width="9.7109375" style="1" customWidth="1"/>
    <col min="3333" max="3333" width="11.85546875" style="1" customWidth="1"/>
    <col min="3334" max="3334" width="9" style="1" customWidth="1"/>
    <col min="3335" max="3335" width="9.7109375" style="1" customWidth="1"/>
    <col min="3336" max="3336" width="9.28515625" style="1" customWidth="1"/>
    <col min="3337" max="3337" width="8.7109375" style="1" customWidth="1"/>
    <col min="3338" max="3338" width="6.85546875" style="1" customWidth="1"/>
    <col min="3339" max="3583" width="9.140625" style="1" customWidth="1"/>
    <col min="3584" max="3584" width="3.7109375" style="1"/>
    <col min="3585" max="3585" width="4.5703125" style="1" customWidth="1"/>
    <col min="3586" max="3586" width="5.85546875" style="1" customWidth="1"/>
    <col min="3587" max="3587" width="36" style="1" customWidth="1"/>
    <col min="3588" max="3588" width="9.7109375" style="1" customWidth="1"/>
    <col min="3589" max="3589" width="11.85546875" style="1" customWidth="1"/>
    <col min="3590" max="3590" width="9" style="1" customWidth="1"/>
    <col min="3591" max="3591" width="9.7109375" style="1" customWidth="1"/>
    <col min="3592" max="3592" width="9.28515625" style="1" customWidth="1"/>
    <col min="3593" max="3593" width="8.7109375" style="1" customWidth="1"/>
    <col min="3594" max="3594" width="6.85546875" style="1" customWidth="1"/>
    <col min="3595" max="3839" width="9.140625" style="1" customWidth="1"/>
    <col min="3840" max="3840" width="3.7109375" style="1"/>
    <col min="3841" max="3841" width="4.5703125" style="1" customWidth="1"/>
    <col min="3842" max="3842" width="5.85546875" style="1" customWidth="1"/>
    <col min="3843" max="3843" width="36" style="1" customWidth="1"/>
    <col min="3844" max="3844" width="9.7109375" style="1" customWidth="1"/>
    <col min="3845" max="3845" width="11.85546875" style="1" customWidth="1"/>
    <col min="3846" max="3846" width="9" style="1" customWidth="1"/>
    <col min="3847" max="3847" width="9.7109375" style="1" customWidth="1"/>
    <col min="3848" max="3848" width="9.28515625" style="1" customWidth="1"/>
    <col min="3849" max="3849" width="8.7109375" style="1" customWidth="1"/>
    <col min="3850" max="3850" width="6.85546875" style="1" customWidth="1"/>
    <col min="3851" max="4095" width="9.140625" style="1" customWidth="1"/>
    <col min="4096" max="4096" width="3.7109375" style="1"/>
    <col min="4097" max="4097" width="4.5703125" style="1" customWidth="1"/>
    <col min="4098" max="4098" width="5.85546875" style="1" customWidth="1"/>
    <col min="4099" max="4099" width="36" style="1" customWidth="1"/>
    <col min="4100" max="4100" width="9.7109375" style="1" customWidth="1"/>
    <col min="4101" max="4101" width="11.85546875" style="1" customWidth="1"/>
    <col min="4102" max="4102" width="9" style="1" customWidth="1"/>
    <col min="4103" max="4103" width="9.7109375" style="1" customWidth="1"/>
    <col min="4104" max="4104" width="9.28515625" style="1" customWidth="1"/>
    <col min="4105" max="4105" width="8.7109375" style="1" customWidth="1"/>
    <col min="4106" max="4106" width="6.85546875" style="1" customWidth="1"/>
    <col min="4107" max="4351" width="9.140625" style="1" customWidth="1"/>
    <col min="4352" max="4352" width="3.7109375" style="1"/>
    <col min="4353" max="4353" width="4.5703125" style="1" customWidth="1"/>
    <col min="4354" max="4354" width="5.85546875" style="1" customWidth="1"/>
    <col min="4355" max="4355" width="36" style="1" customWidth="1"/>
    <col min="4356" max="4356" width="9.7109375" style="1" customWidth="1"/>
    <col min="4357" max="4357" width="11.85546875" style="1" customWidth="1"/>
    <col min="4358" max="4358" width="9" style="1" customWidth="1"/>
    <col min="4359" max="4359" width="9.7109375" style="1" customWidth="1"/>
    <col min="4360" max="4360" width="9.28515625" style="1" customWidth="1"/>
    <col min="4361" max="4361" width="8.7109375" style="1" customWidth="1"/>
    <col min="4362" max="4362" width="6.85546875" style="1" customWidth="1"/>
    <col min="4363" max="4607" width="9.140625" style="1" customWidth="1"/>
    <col min="4608" max="4608" width="3.7109375" style="1"/>
    <col min="4609" max="4609" width="4.5703125" style="1" customWidth="1"/>
    <col min="4610" max="4610" width="5.85546875" style="1" customWidth="1"/>
    <col min="4611" max="4611" width="36" style="1" customWidth="1"/>
    <col min="4612" max="4612" width="9.7109375" style="1" customWidth="1"/>
    <col min="4613" max="4613" width="11.85546875" style="1" customWidth="1"/>
    <col min="4614" max="4614" width="9" style="1" customWidth="1"/>
    <col min="4615" max="4615" width="9.7109375" style="1" customWidth="1"/>
    <col min="4616" max="4616" width="9.28515625" style="1" customWidth="1"/>
    <col min="4617" max="4617" width="8.7109375" style="1" customWidth="1"/>
    <col min="4618" max="4618" width="6.85546875" style="1" customWidth="1"/>
    <col min="4619" max="4863" width="9.140625" style="1" customWidth="1"/>
    <col min="4864" max="4864" width="3.7109375" style="1"/>
    <col min="4865" max="4865" width="4.5703125" style="1" customWidth="1"/>
    <col min="4866" max="4866" width="5.85546875" style="1" customWidth="1"/>
    <col min="4867" max="4867" width="36" style="1" customWidth="1"/>
    <col min="4868" max="4868" width="9.7109375" style="1" customWidth="1"/>
    <col min="4869" max="4869" width="11.85546875" style="1" customWidth="1"/>
    <col min="4870" max="4870" width="9" style="1" customWidth="1"/>
    <col min="4871" max="4871" width="9.7109375" style="1" customWidth="1"/>
    <col min="4872" max="4872" width="9.28515625" style="1" customWidth="1"/>
    <col min="4873" max="4873" width="8.7109375" style="1" customWidth="1"/>
    <col min="4874" max="4874" width="6.85546875" style="1" customWidth="1"/>
    <col min="4875" max="5119" width="9.140625" style="1" customWidth="1"/>
    <col min="5120" max="5120" width="3.7109375" style="1"/>
    <col min="5121" max="5121" width="4.5703125" style="1" customWidth="1"/>
    <col min="5122" max="5122" width="5.85546875" style="1" customWidth="1"/>
    <col min="5123" max="5123" width="36" style="1" customWidth="1"/>
    <col min="5124" max="5124" width="9.7109375" style="1" customWidth="1"/>
    <col min="5125" max="5125" width="11.85546875" style="1" customWidth="1"/>
    <col min="5126" max="5126" width="9" style="1" customWidth="1"/>
    <col min="5127" max="5127" width="9.7109375" style="1" customWidth="1"/>
    <col min="5128" max="5128" width="9.28515625" style="1" customWidth="1"/>
    <col min="5129" max="5129" width="8.7109375" style="1" customWidth="1"/>
    <col min="5130" max="5130" width="6.85546875" style="1" customWidth="1"/>
    <col min="5131" max="5375" width="9.140625" style="1" customWidth="1"/>
    <col min="5376" max="5376" width="3.7109375" style="1"/>
    <col min="5377" max="5377" width="4.5703125" style="1" customWidth="1"/>
    <col min="5378" max="5378" width="5.85546875" style="1" customWidth="1"/>
    <col min="5379" max="5379" width="36" style="1" customWidth="1"/>
    <col min="5380" max="5380" width="9.7109375" style="1" customWidth="1"/>
    <col min="5381" max="5381" width="11.85546875" style="1" customWidth="1"/>
    <col min="5382" max="5382" width="9" style="1" customWidth="1"/>
    <col min="5383" max="5383" width="9.7109375" style="1" customWidth="1"/>
    <col min="5384" max="5384" width="9.28515625" style="1" customWidth="1"/>
    <col min="5385" max="5385" width="8.7109375" style="1" customWidth="1"/>
    <col min="5386" max="5386" width="6.85546875" style="1" customWidth="1"/>
    <col min="5387" max="5631" width="9.140625" style="1" customWidth="1"/>
    <col min="5632" max="5632" width="3.7109375" style="1"/>
    <col min="5633" max="5633" width="4.5703125" style="1" customWidth="1"/>
    <col min="5634" max="5634" width="5.85546875" style="1" customWidth="1"/>
    <col min="5635" max="5635" width="36" style="1" customWidth="1"/>
    <col min="5636" max="5636" width="9.7109375" style="1" customWidth="1"/>
    <col min="5637" max="5637" width="11.85546875" style="1" customWidth="1"/>
    <col min="5638" max="5638" width="9" style="1" customWidth="1"/>
    <col min="5639" max="5639" width="9.7109375" style="1" customWidth="1"/>
    <col min="5640" max="5640" width="9.28515625" style="1" customWidth="1"/>
    <col min="5641" max="5641" width="8.7109375" style="1" customWidth="1"/>
    <col min="5642" max="5642" width="6.85546875" style="1" customWidth="1"/>
    <col min="5643" max="5887" width="9.140625" style="1" customWidth="1"/>
    <col min="5888" max="5888" width="3.7109375" style="1"/>
    <col min="5889" max="5889" width="4.5703125" style="1" customWidth="1"/>
    <col min="5890" max="5890" width="5.85546875" style="1" customWidth="1"/>
    <col min="5891" max="5891" width="36" style="1" customWidth="1"/>
    <col min="5892" max="5892" width="9.7109375" style="1" customWidth="1"/>
    <col min="5893" max="5893" width="11.85546875" style="1" customWidth="1"/>
    <col min="5894" max="5894" width="9" style="1" customWidth="1"/>
    <col min="5895" max="5895" width="9.7109375" style="1" customWidth="1"/>
    <col min="5896" max="5896" width="9.28515625" style="1" customWidth="1"/>
    <col min="5897" max="5897" width="8.7109375" style="1" customWidth="1"/>
    <col min="5898" max="5898" width="6.85546875" style="1" customWidth="1"/>
    <col min="5899" max="6143" width="9.140625" style="1" customWidth="1"/>
    <col min="6144" max="6144" width="3.7109375" style="1"/>
    <col min="6145" max="6145" width="4.5703125" style="1" customWidth="1"/>
    <col min="6146" max="6146" width="5.85546875" style="1" customWidth="1"/>
    <col min="6147" max="6147" width="36" style="1" customWidth="1"/>
    <col min="6148" max="6148" width="9.7109375" style="1" customWidth="1"/>
    <col min="6149" max="6149" width="11.85546875" style="1" customWidth="1"/>
    <col min="6150" max="6150" width="9" style="1" customWidth="1"/>
    <col min="6151" max="6151" width="9.7109375" style="1" customWidth="1"/>
    <col min="6152" max="6152" width="9.28515625" style="1" customWidth="1"/>
    <col min="6153" max="6153" width="8.7109375" style="1" customWidth="1"/>
    <col min="6154" max="6154" width="6.85546875" style="1" customWidth="1"/>
    <col min="6155" max="6399" width="9.140625" style="1" customWidth="1"/>
    <col min="6400" max="6400" width="3.7109375" style="1"/>
    <col min="6401" max="6401" width="4.5703125" style="1" customWidth="1"/>
    <col min="6402" max="6402" width="5.85546875" style="1" customWidth="1"/>
    <col min="6403" max="6403" width="36" style="1" customWidth="1"/>
    <col min="6404" max="6404" width="9.7109375" style="1" customWidth="1"/>
    <col min="6405" max="6405" width="11.85546875" style="1" customWidth="1"/>
    <col min="6406" max="6406" width="9" style="1" customWidth="1"/>
    <col min="6407" max="6407" width="9.7109375" style="1" customWidth="1"/>
    <col min="6408" max="6408" width="9.28515625" style="1" customWidth="1"/>
    <col min="6409" max="6409" width="8.7109375" style="1" customWidth="1"/>
    <col min="6410" max="6410" width="6.85546875" style="1" customWidth="1"/>
    <col min="6411" max="6655" width="9.140625" style="1" customWidth="1"/>
    <col min="6656" max="6656" width="3.7109375" style="1"/>
    <col min="6657" max="6657" width="4.5703125" style="1" customWidth="1"/>
    <col min="6658" max="6658" width="5.85546875" style="1" customWidth="1"/>
    <col min="6659" max="6659" width="36" style="1" customWidth="1"/>
    <col min="6660" max="6660" width="9.7109375" style="1" customWidth="1"/>
    <col min="6661" max="6661" width="11.85546875" style="1" customWidth="1"/>
    <col min="6662" max="6662" width="9" style="1" customWidth="1"/>
    <col min="6663" max="6663" width="9.7109375" style="1" customWidth="1"/>
    <col min="6664" max="6664" width="9.28515625" style="1" customWidth="1"/>
    <col min="6665" max="6665" width="8.7109375" style="1" customWidth="1"/>
    <col min="6666" max="6666" width="6.85546875" style="1" customWidth="1"/>
    <col min="6667" max="6911" width="9.140625" style="1" customWidth="1"/>
    <col min="6912" max="6912" width="3.7109375" style="1"/>
    <col min="6913" max="6913" width="4.5703125" style="1" customWidth="1"/>
    <col min="6914" max="6914" width="5.85546875" style="1" customWidth="1"/>
    <col min="6915" max="6915" width="36" style="1" customWidth="1"/>
    <col min="6916" max="6916" width="9.7109375" style="1" customWidth="1"/>
    <col min="6917" max="6917" width="11.85546875" style="1" customWidth="1"/>
    <col min="6918" max="6918" width="9" style="1" customWidth="1"/>
    <col min="6919" max="6919" width="9.7109375" style="1" customWidth="1"/>
    <col min="6920" max="6920" width="9.28515625" style="1" customWidth="1"/>
    <col min="6921" max="6921" width="8.7109375" style="1" customWidth="1"/>
    <col min="6922" max="6922" width="6.85546875" style="1" customWidth="1"/>
    <col min="6923" max="7167" width="9.140625" style="1" customWidth="1"/>
    <col min="7168" max="7168" width="3.7109375" style="1"/>
    <col min="7169" max="7169" width="4.5703125" style="1" customWidth="1"/>
    <col min="7170" max="7170" width="5.85546875" style="1" customWidth="1"/>
    <col min="7171" max="7171" width="36" style="1" customWidth="1"/>
    <col min="7172" max="7172" width="9.7109375" style="1" customWidth="1"/>
    <col min="7173" max="7173" width="11.85546875" style="1" customWidth="1"/>
    <col min="7174" max="7174" width="9" style="1" customWidth="1"/>
    <col min="7175" max="7175" width="9.7109375" style="1" customWidth="1"/>
    <col min="7176" max="7176" width="9.28515625" style="1" customWidth="1"/>
    <col min="7177" max="7177" width="8.7109375" style="1" customWidth="1"/>
    <col min="7178" max="7178" width="6.85546875" style="1" customWidth="1"/>
    <col min="7179" max="7423" width="9.140625" style="1" customWidth="1"/>
    <col min="7424" max="7424" width="3.7109375" style="1"/>
    <col min="7425" max="7425" width="4.5703125" style="1" customWidth="1"/>
    <col min="7426" max="7426" width="5.85546875" style="1" customWidth="1"/>
    <col min="7427" max="7427" width="36" style="1" customWidth="1"/>
    <col min="7428" max="7428" width="9.7109375" style="1" customWidth="1"/>
    <col min="7429" max="7429" width="11.85546875" style="1" customWidth="1"/>
    <col min="7430" max="7430" width="9" style="1" customWidth="1"/>
    <col min="7431" max="7431" width="9.7109375" style="1" customWidth="1"/>
    <col min="7432" max="7432" width="9.28515625" style="1" customWidth="1"/>
    <col min="7433" max="7433" width="8.7109375" style="1" customWidth="1"/>
    <col min="7434" max="7434" width="6.85546875" style="1" customWidth="1"/>
    <col min="7435" max="7679" width="9.140625" style="1" customWidth="1"/>
    <col min="7680" max="7680" width="3.7109375" style="1"/>
    <col min="7681" max="7681" width="4.5703125" style="1" customWidth="1"/>
    <col min="7682" max="7682" width="5.85546875" style="1" customWidth="1"/>
    <col min="7683" max="7683" width="36" style="1" customWidth="1"/>
    <col min="7684" max="7684" width="9.7109375" style="1" customWidth="1"/>
    <col min="7685" max="7685" width="11.85546875" style="1" customWidth="1"/>
    <col min="7686" max="7686" width="9" style="1" customWidth="1"/>
    <col min="7687" max="7687" width="9.7109375" style="1" customWidth="1"/>
    <col min="7688" max="7688" width="9.28515625" style="1" customWidth="1"/>
    <col min="7689" max="7689" width="8.7109375" style="1" customWidth="1"/>
    <col min="7690" max="7690" width="6.85546875" style="1" customWidth="1"/>
    <col min="7691" max="7935" width="9.140625" style="1" customWidth="1"/>
    <col min="7936" max="7936" width="3.7109375" style="1"/>
    <col min="7937" max="7937" width="4.5703125" style="1" customWidth="1"/>
    <col min="7938" max="7938" width="5.85546875" style="1" customWidth="1"/>
    <col min="7939" max="7939" width="36" style="1" customWidth="1"/>
    <col min="7940" max="7940" width="9.7109375" style="1" customWidth="1"/>
    <col min="7941" max="7941" width="11.85546875" style="1" customWidth="1"/>
    <col min="7942" max="7942" width="9" style="1" customWidth="1"/>
    <col min="7943" max="7943" width="9.7109375" style="1" customWidth="1"/>
    <col min="7944" max="7944" width="9.28515625" style="1" customWidth="1"/>
    <col min="7945" max="7945" width="8.7109375" style="1" customWidth="1"/>
    <col min="7946" max="7946" width="6.85546875" style="1" customWidth="1"/>
    <col min="7947" max="8191" width="9.140625" style="1" customWidth="1"/>
    <col min="8192" max="8192" width="3.7109375" style="1"/>
    <col min="8193" max="8193" width="4.5703125" style="1" customWidth="1"/>
    <col min="8194" max="8194" width="5.85546875" style="1" customWidth="1"/>
    <col min="8195" max="8195" width="36" style="1" customWidth="1"/>
    <col min="8196" max="8196" width="9.7109375" style="1" customWidth="1"/>
    <col min="8197" max="8197" width="11.85546875" style="1" customWidth="1"/>
    <col min="8198" max="8198" width="9" style="1" customWidth="1"/>
    <col min="8199" max="8199" width="9.7109375" style="1" customWidth="1"/>
    <col min="8200" max="8200" width="9.28515625" style="1" customWidth="1"/>
    <col min="8201" max="8201" width="8.7109375" style="1" customWidth="1"/>
    <col min="8202" max="8202" width="6.85546875" style="1" customWidth="1"/>
    <col min="8203" max="8447" width="9.140625" style="1" customWidth="1"/>
    <col min="8448" max="8448" width="3.7109375" style="1"/>
    <col min="8449" max="8449" width="4.5703125" style="1" customWidth="1"/>
    <col min="8450" max="8450" width="5.85546875" style="1" customWidth="1"/>
    <col min="8451" max="8451" width="36" style="1" customWidth="1"/>
    <col min="8452" max="8452" width="9.7109375" style="1" customWidth="1"/>
    <col min="8453" max="8453" width="11.85546875" style="1" customWidth="1"/>
    <col min="8454" max="8454" width="9" style="1" customWidth="1"/>
    <col min="8455" max="8455" width="9.7109375" style="1" customWidth="1"/>
    <col min="8456" max="8456" width="9.28515625" style="1" customWidth="1"/>
    <col min="8457" max="8457" width="8.7109375" style="1" customWidth="1"/>
    <col min="8458" max="8458" width="6.85546875" style="1" customWidth="1"/>
    <col min="8459" max="8703" width="9.140625" style="1" customWidth="1"/>
    <col min="8704" max="8704" width="3.7109375" style="1"/>
    <col min="8705" max="8705" width="4.5703125" style="1" customWidth="1"/>
    <col min="8706" max="8706" width="5.85546875" style="1" customWidth="1"/>
    <col min="8707" max="8707" width="36" style="1" customWidth="1"/>
    <col min="8708" max="8708" width="9.7109375" style="1" customWidth="1"/>
    <col min="8709" max="8709" width="11.85546875" style="1" customWidth="1"/>
    <col min="8710" max="8710" width="9" style="1" customWidth="1"/>
    <col min="8711" max="8711" width="9.7109375" style="1" customWidth="1"/>
    <col min="8712" max="8712" width="9.28515625" style="1" customWidth="1"/>
    <col min="8713" max="8713" width="8.7109375" style="1" customWidth="1"/>
    <col min="8714" max="8714" width="6.85546875" style="1" customWidth="1"/>
    <col min="8715" max="8959" width="9.140625" style="1" customWidth="1"/>
    <col min="8960" max="8960" width="3.7109375" style="1"/>
    <col min="8961" max="8961" width="4.5703125" style="1" customWidth="1"/>
    <col min="8962" max="8962" width="5.85546875" style="1" customWidth="1"/>
    <col min="8963" max="8963" width="36" style="1" customWidth="1"/>
    <col min="8964" max="8964" width="9.7109375" style="1" customWidth="1"/>
    <col min="8965" max="8965" width="11.85546875" style="1" customWidth="1"/>
    <col min="8966" max="8966" width="9" style="1" customWidth="1"/>
    <col min="8967" max="8967" width="9.7109375" style="1" customWidth="1"/>
    <col min="8968" max="8968" width="9.28515625" style="1" customWidth="1"/>
    <col min="8969" max="8969" width="8.7109375" style="1" customWidth="1"/>
    <col min="8970" max="8970" width="6.85546875" style="1" customWidth="1"/>
    <col min="8971" max="9215" width="9.140625" style="1" customWidth="1"/>
    <col min="9216" max="9216" width="3.7109375" style="1"/>
    <col min="9217" max="9217" width="4.5703125" style="1" customWidth="1"/>
    <col min="9218" max="9218" width="5.85546875" style="1" customWidth="1"/>
    <col min="9219" max="9219" width="36" style="1" customWidth="1"/>
    <col min="9220" max="9220" width="9.7109375" style="1" customWidth="1"/>
    <col min="9221" max="9221" width="11.85546875" style="1" customWidth="1"/>
    <col min="9222" max="9222" width="9" style="1" customWidth="1"/>
    <col min="9223" max="9223" width="9.7109375" style="1" customWidth="1"/>
    <col min="9224" max="9224" width="9.28515625" style="1" customWidth="1"/>
    <col min="9225" max="9225" width="8.7109375" style="1" customWidth="1"/>
    <col min="9226" max="9226" width="6.85546875" style="1" customWidth="1"/>
    <col min="9227" max="9471" width="9.140625" style="1" customWidth="1"/>
    <col min="9472" max="9472" width="3.7109375" style="1"/>
    <col min="9473" max="9473" width="4.5703125" style="1" customWidth="1"/>
    <col min="9474" max="9474" width="5.85546875" style="1" customWidth="1"/>
    <col min="9475" max="9475" width="36" style="1" customWidth="1"/>
    <col min="9476" max="9476" width="9.7109375" style="1" customWidth="1"/>
    <col min="9477" max="9477" width="11.85546875" style="1" customWidth="1"/>
    <col min="9478" max="9478" width="9" style="1" customWidth="1"/>
    <col min="9479" max="9479" width="9.7109375" style="1" customWidth="1"/>
    <col min="9480" max="9480" width="9.28515625" style="1" customWidth="1"/>
    <col min="9481" max="9481" width="8.7109375" style="1" customWidth="1"/>
    <col min="9482" max="9482" width="6.85546875" style="1" customWidth="1"/>
    <col min="9483" max="9727" width="9.140625" style="1" customWidth="1"/>
    <col min="9728" max="9728" width="3.7109375" style="1"/>
    <col min="9729" max="9729" width="4.5703125" style="1" customWidth="1"/>
    <col min="9730" max="9730" width="5.85546875" style="1" customWidth="1"/>
    <col min="9731" max="9731" width="36" style="1" customWidth="1"/>
    <col min="9732" max="9732" width="9.7109375" style="1" customWidth="1"/>
    <col min="9733" max="9733" width="11.85546875" style="1" customWidth="1"/>
    <col min="9734" max="9734" width="9" style="1" customWidth="1"/>
    <col min="9735" max="9735" width="9.7109375" style="1" customWidth="1"/>
    <col min="9736" max="9736" width="9.28515625" style="1" customWidth="1"/>
    <col min="9737" max="9737" width="8.7109375" style="1" customWidth="1"/>
    <col min="9738" max="9738" width="6.85546875" style="1" customWidth="1"/>
    <col min="9739" max="9983" width="9.140625" style="1" customWidth="1"/>
    <col min="9984" max="9984" width="3.7109375" style="1"/>
    <col min="9985" max="9985" width="4.5703125" style="1" customWidth="1"/>
    <col min="9986" max="9986" width="5.85546875" style="1" customWidth="1"/>
    <col min="9987" max="9987" width="36" style="1" customWidth="1"/>
    <col min="9988" max="9988" width="9.7109375" style="1" customWidth="1"/>
    <col min="9989" max="9989" width="11.85546875" style="1" customWidth="1"/>
    <col min="9990" max="9990" width="9" style="1" customWidth="1"/>
    <col min="9991" max="9991" width="9.7109375" style="1" customWidth="1"/>
    <col min="9992" max="9992" width="9.28515625" style="1" customWidth="1"/>
    <col min="9993" max="9993" width="8.7109375" style="1" customWidth="1"/>
    <col min="9994" max="9994" width="6.85546875" style="1" customWidth="1"/>
    <col min="9995" max="10239" width="9.140625" style="1" customWidth="1"/>
    <col min="10240" max="10240" width="3.7109375" style="1"/>
    <col min="10241" max="10241" width="4.5703125" style="1" customWidth="1"/>
    <col min="10242" max="10242" width="5.85546875" style="1" customWidth="1"/>
    <col min="10243" max="10243" width="36" style="1" customWidth="1"/>
    <col min="10244" max="10244" width="9.7109375" style="1" customWidth="1"/>
    <col min="10245" max="10245" width="11.85546875" style="1" customWidth="1"/>
    <col min="10246" max="10246" width="9" style="1" customWidth="1"/>
    <col min="10247" max="10247" width="9.7109375" style="1" customWidth="1"/>
    <col min="10248" max="10248" width="9.28515625" style="1" customWidth="1"/>
    <col min="10249" max="10249" width="8.7109375" style="1" customWidth="1"/>
    <col min="10250" max="10250" width="6.85546875" style="1" customWidth="1"/>
    <col min="10251" max="10495" width="9.140625" style="1" customWidth="1"/>
    <col min="10496" max="10496" width="3.7109375" style="1"/>
    <col min="10497" max="10497" width="4.5703125" style="1" customWidth="1"/>
    <col min="10498" max="10498" width="5.85546875" style="1" customWidth="1"/>
    <col min="10499" max="10499" width="36" style="1" customWidth="1"/>
    <col min="10500" max="10500" width="9.7109375" style="1" customWidth="1"/>
    <col min="10501" max="10501" width="11.85546875" style="1" customWidth="1"/>
    <col min="10502" max="10502" width="9" style="1" customWidth="1"/>
    <col min="10503" max="10503" width="9.7109375" style="1" customWidth="1"/>
    <col min="10504" max="10504" width="9.28515625" style="1" customWidth="1"/>
    <col min="10505" max="10505" width="8.7109375" style="1" customWidth="1"/>
    <col min="10506" max="10506" width="6.85546875" style="1" customWidth="1"/>
    <col min="10507" max="10751" width="9.140625" style="1" customWidth="1"/>
    <col min="10752" max="10752" width="3.7109375" style="1"/>
    <col min="10753" max="10753" width="4.5703125" style="1" customWidth="1"/>
    <col min="10754" max="10754" width="5.85546875" style="1" customWidth="1"/>
    <col min="10755" max="10755" width="36" style="1" customWidth="1"/>
    <col min="10756" max="10756" width="9.7109375" style="1" customWidth="1"/>
    <col min="10757" max="10757" width="11.85546875" style="1" customWidth="1"/>
    <col min="10758" max="10758" width="9" style="1" customWidth="1"/>
    <col min="10759" max="10759" width="9.7109375" style="1" customWidth="1"/>
    <col min="10760" max="10760" width="9.28515625" style="1" customWidth="1"/>
    <col min="10761" max="10761" width="8.7109375" style="1" customWidth="1"/>
    <col min="10762" max="10762" width="6.85546875" style="1" customWidth="1"/>
    <col min="10763" max="11007" width="9.140625" style="1" customWidth="1"/>
    <col min="11008" max="11008" width="3.7109375" style="1"/>
    <col min="11009" max="11009" width="4.5703125" style="1" customWidth="1"/>
    <col min="11010" max="11010" width="5.85546875" style="1" customWidth="1"/>
    <col min="11011" max="11011" width="36" style="1" customWidth="1"/>
    <col min="11012" max="11012" width="9.7109375" style="1" customWidth="1"/>
    <col min="11013" max="11013" width="11.85546875" style="1" customWidth="1"/>
    <col min="11014" max="11014" width="9" style="1" customWidth="1"/>
    <col min="11015" max="11015" width="9.7109375" style="1" customWidth="1"/>
    <col min="11016" max="11016" width="9.28515625" style="1" customWidth="1"/>
    <col min="11017" max="11017" width="8.7109375" style="1" customWidth="1"/>
    <col min="11018" max="11018" width="6.85546875" style="1" customWidth="1"/>
    <col min="11019" max="11263" width="9.140625" style="1" customWidth="1"/>
    <col min="11264" max="11264" width="3.7109375" style="1"/>
    <col min="11265" max="11265" width="4.5703125" style="1" customWidth="1"/>
    <col min="11266" max="11266" width="5.85546875" style="1" customWidth="1"/>
    <col min="11267" max="11267" width="36" style="1" customWidth="1"/>
    <col min="11268" max="11268" width="9.7109375" style="1" customWidth="1"/>
    <col min="11269" max="11269" width="11.85546875" style="1" customWidth="1"/>
    <col min="11270" max="11270" width="9" style="1" customWidth="1"/>
    <col min="11271" max="11271" width="9.7109375" style="1" customWidth="1"/>
    <col min="11272" max="11272" width="9.28515625" style="1" customWidth="1"/>
    <col min="11273" max="11273" width="8.7109375" style="1" customWidth="1"/>
    <col min="11274" max="11274" width="6.85546875" style="1" customWidth="1"/>
    <col min="11275" max="11519" width="9.140625" style="1" customWidth="1"/>
    <col min="11520" max="11520" width="3.7109375" style="1"/>
    <col min="11521" max="11521" width="4.5703125" style="1" customWidth="1"/>
    <col min="11522" max="11522" width="5.85546875" style="1" customWidth="1"/>
    <col min="11523" max="11523" width="36" style="1" customWidth="1"/>
    <col min="11524" max="11524" width="9.7109375" style="1" customWidth="1"/>
    <col min="11525" max="11525" width="11.85546875" style="1" customWidth="1"/>
    <col min="11526" max="11526" width="9" style="1" customWidth="1"/>
    <col min="11527" max="11527" width="9.7109375" style="1" customWidth="1"/>
    <col min="11528" max="11528" width="9.28515625" style="1" customWidth="1"/>
    <col min="11529" max="11529" width="8.7109375" style="1" customWidth="1"/>
    <col min="11530" max="11530" width="6.85546875" style="1" customWidth="1"/>
    <col min="11531" max="11775" width="9.140625" style="1" customWidth="1"/>
    <col min="11776" max="11776" width="3.7109375" style="1"/>
    <col min="11777" max="11777" width="4.5703125" style="1" customWidth="1"/>
    <col min="11778" max="11778" width="5.85546875" style="1" customWidth="1"/>
    <col min="11779" max="11779" width="36" style="1" customWidth="1"/>
    <col min="11780" max="11780" width="9.7109375" style="1" customWidth="1"/>
    <col min="11781" max="11781" width="11.85546875" style="1" customWidth="1"/>
    <col min="11782" max="11782" width="9" style="1" customWidth="1"/>
    <col min="11783" max="11783" width="9.7109375" style="1" customWidth="1"/>
    <col min="11784" max="11784" width="9.28515625" style="1" customWidth="1"/>
    <col min="11785" max="11785" width="8.7109375" style="1" customWidth="1"/>
    <col min="11786" max="11786" width="6.85546875" style="1" customWidth="1"/>
    <col min="11787" max="12031" width="9.140625" style="1" customWidth="1"/>
    <col min="12032" max="12032" width="3.7109375" style="1"/>
    <col min="12033" max="12033" width="4.5703125" style="1" customWidth="1"/>
    <col min="12034" max="12034" width="5.85546875" style="1" customWidth="1"/>
    <col min="12035" max="12035" width="36" style="1" customWidth="1"/>
    <col min="12036" max="12036" width="9.7109375" style="1" customWidth="1"/>
    <col min="12037" max="12037" width="11.85546875" style="1" customWidth="1"/>
    <col min="12038" max="12038" width="9" style="1" customWidth="1"/>
    <col min="12039" max="12039" width="9.7109375" style="1" customWidth="1"/>
    <col min="12040" max="12040" width="9.28515625" style="1" customWidth="1"/>
    <col min="12041" max="12041" width="8.7109375" style="1" customWidth="1"/>
    <col min="12042" max="12042" width="6.85546875" style="1" customWidth="1"/>
    <col min="12043" max="12287" width="9.140625" style="1" customWidth="1"/>
    <col min="12288" max="12288" width="3.7109375" style="1"/>
    <col min="12289" max="12289" width="4.5703125" style="1" customWidth="1"/>
    <col min="12290" max="12290" width="5.85546875" style="1" customWidth="1"/>
    <col min="12291" max="12291" width="36" style="1" customWidth="1"/>
    <col min="12292" max="12292" width="9.7109375" style="1" customWidth="1"/>
    <col min="12293" max="12293" width="11.85546875" style="1" customWidth="1"/>
    <col min="12294" max="12294" width="9" style="1" customWidth="1"/>
    <col min="12295" max="12295" width="9.7109375" style="1" customWidth="1"/>
    <col min="12296" max="12296" width="9.28515625" style="1" customWidth="1"/>
    <col min="12297" max="12297" width="8.7109375" style="1" customWidth="1"/>
    <col min="12298" max="12298" width="6.85546875" style="1" customWidth="1"/>
    <col min="12299" max="12543" width="9.140625" style="1" customWidth="1"/>
    <col min="12544" max="12544" width="3.7109375" style="1"/>
    <col min="12545" max="12545" width="4.5703125" style="1" customWidth="1"/>
    <col min="12546" max="12546" width="5.85546875" style="1" customWidth="1"/>
    <col min="12547" max="12547" width="36" style="1" customWidth="1"/>
    <col min="12548" max="12548" width="9.7109375" style="1" customWidth="1"/>
    <col min="12549" max="12549" width="11.85546875" style="1" customWidth="1"/>
    <col min="12550" max="12550" width="9" style="1" customWidth="1"/>
    <col min="12551" max="12551" width="9.7109375" style="1" customWidth="1"/>
    <col min="12552" max="12552" width="9.28515625" style="1" customWidth="1"/>
    <col min="12553" max="12553" width="8.7109375" style="1" customWidth="1"/>
    <col min="12554" max="12554" width="6.85546875" style="1" customWidth="1"/>
    <col min="12555" max="12799" width="9.140625" style="1" customWidth="1"/>
    <col min="12800" max="12800" width="3.7109375" style="1"/>
    <col min="12801" max="12801" width="4.5703125" style="1" customWidth="1"/>
    <col min="12802" max="12802" width="5.85546875" style="1" customWidth="1"/>
    <col min="12803" max="12803" width="36" style="1" customWidth="1"/>
    <col min="12804" max="12804" width="9.7109375" style="1" customWidth="1"/>
    <col min="12805" max="12805" width="11.85546875" style="1" customWidth="1"/>
    <col min="12806" max="12806" width="9" style="1" customWidth="1"/>
    <col min="12807" max="12807" width="9.7109375" style="1" customWidth="1"/>
    <col min="12808" max="12808" width="9.28515625" style="1" customWidth="1"/>
    <col min="12809" max="12809" width="8.7109375" style="1" customWidth="1"/>
    <col min="12810" max="12810" width="6.85546875" style="1" customWidth="1"/>
    <col min="12811" max="13055" width="9.140625" style="1" customWidth="1"/>
    <col min="13056" max="13056" width="3.7109375" style="1"/>
    <col min="13057" max="13057" width="4.5703125" style="1" customWidth="1"/>
    <col min="13058" max="13058" width="5.85546875" style="1" customWidth="1"/>
    <col min="13059" max="13059" width="36" style="1" customWidth="1"/>
    <col min="13060" max="13060" width="9.7109375" style="1" customWidth="1"/>
    <col min="13061" max="13061" width="11.85546875" style="1" customWidth="1"/>
    <col min="13062" max="13062" width="9" style="1" customWidth="1"/>
    <col min="13063" max="13063" width="9.7109375" style="1" customWidth="1"/>
    <col min="13064" max="13064" width="9.28515625" style="1" customWidth="1"/>
    <col min="13065" max="13065" width="8.7109375" style="1" customWidth="1"/>
    <col min="13066" max="13066" width="6.85546875" style="1" customWidth="1"/>
    <col min="13067" max="13311" width="9.140625" style="1" customWidth="1"/>
    <col min="13312" max="13312" width="3.7109375" style="1"/>
    <col min="13313" max="13313" width="4.5703125" style="1" customWidth="1"/>
    <col min="13314" max="13314" width="5.85546875" style="1" customWidth="1"/>
    <col min="13315" max="13315" width="36" style="1" customWidth="1"/>
    <col min="13316" max="13316" width="9.7109375" style="1" customWidth="1"/>
    <col min="13317" max="13317" width="11.85546875" style="1" customWidth="1"/>
    <col min="13318" max="13318" width="9" style="1" customWidth="1"/>
    <col min="13319" max="13319" width="9.7109375" style="1" customWidth="1"/>
    <col min="13320" max="13320" width="9.28515625" style="1" customWidth="1"/>
    <col min="13321" max="13321" width="8.7109375" style="1" customWidth="1"/>
    <col min="13322" max="13322" width="6.85546875" style="1" customWidth="1"/>
    <col min="13323" max="13567" width="9.140625" style="1" customWidth="1"/>
    <col min="13568" max="13568" width="3.7109375" style="1"/>
    <col min="13569" max="13569" width="4.5703125" style="1" customWidth="1"/>
    <col min="13570" max="13570" width="5.85546875" style="1" customWidth="1"/>
    <col min="13571" max="13571" width="36" style="1" customWidth="1"/>
    <col min="13572" max="13572" width="9.7109375" style="1" customWidth="1"/>
    <col min="13573" max="13573" width="11.85546875" style="1" customWidth="1"/>
    <col min="13574" max="13574" width="9" style="1" customWidth="1"/>
    <col min="13575" max="13575" width="9.7109375" style="1" customWidth="1"/>
    <col min="13576" max="13576" width="9.28515625" style="1" customWidth="1"/>
    <col min="13577" max="13577" width="8.7109375" style="1" customWidth="1"/>
    <col min="13578" max="13578" width="6.85546875" style="1" customWidth="1"/>
    <col min="13579" max="13823" width="9.140625" style="1" customWidth="1"/>
    <col min="13824" max="13824" width="3.7109375" style="1"/>
    <col min="13825" max="13825" width="4.5703125" style="1" customWidth="1"/>
    <col min="13826" max="13826" width="5.85546875" style="1" customWidth="1"/>
    <col min="13827" max="13827" width="36" style="1" customWidth="1"/>
    <col min="13828" max="13828" width="9.7109375" style="1" customWidth="1"/>
    <col min="13829" max="13829" width="11.85546875" style="1" customWidth="1"/>
    <col min="13830" max="13830" width="9" style="1" customWidth="1"/>
    <col min="13831" max="13831" width="9.7109375" style="1" customWidth="1"/>
    <col min="13832" max="13832" width="9.28515625" style="1" customWidth="1"/>
    <col min="13833" max="13833" width="8.7109375" style="1" customWidth="1"/>
    <col min="13834" max="13834" width="6.85546875" style="1" customWidth="1"/>
    <col min="13835" max="14079" width="9.140625" style="1" customWidth="1"/>
    <col min="14080" max="14080" width="3.7109375" style="1"/>
    <col min="14081" max="14081" width="4.5703125" style="1" customWidth="1"/>
    <col min="14082" max="14082" width="5.85546875" style="1" customWidth="1"/>
    <col min="14083" max="14083" width="36" style="1" customWidth="1"/>
    <col min="14084" max="14084" width="9.7109375" style="1" customWidth="1"/>
    <col min="14085" max="14085" width="11.85546875" style="1" customWidth="1"/>
    <col min="14086" max="14086" width="9" style="1" customWidth="1"/>
    <col min="14087" max="14087" width="9.7109375" style="1" customWidth="1"/>
    <col min="14088" max="14088" width="9.28515625" style="1" customWidth="1"/>
    <col min="14089" max="14089" width="8.7109375" style="1" customWidth="1"/>
    <col min="14090" max="14090" width="6.85546875" style="1" customWidth="1"/>
    <col min="14091" max="14335" width="9.140625" style="1" customWidth="1"/>
    <col min="14336" max="14336" width="3.7109375" style="1"/>
    <col min="14337" max="14337" width="4.5703125" style="1" customWidth="1"/>
    <col min="14338" max="14338" width="5.85546875" style="1" customWidth="1"/>
    <col min="14339" max="14339" width="36" style="1" customWidth="1"/>
    <col min="14340" max="14340" width="9.7109375" style="1" customWidth="1"/>
    <col min="14341" max="14341" width="11.85546875" style="1" customWidth="1"/>
    <col min="14342" max="14342" width="9" style="1" customWidth="1"/>
    <col min="14343" max="14343" width="9.7109375" style="1" customWidth="1"/>
    <col min="14344" max="14344" width="9.28515625" style="1" customWidth="1"/>
    <col min="14345" max="14345" width="8.7109375" style="1" customWidth="1"/>
    <col min="14346" max="14346" width="6.85546875" style="1" customWidth="1"/>
    <col min="14347" max="14591" width="9.140625" style="1" customWidth="1"/>
    <col min="14592" max="14592" width="3.7109375" style="1"/>
    <col min="14593" max="14593" width="4.5703125" style="1" customWidth="1"/>
    <col min="14594" max="14594" width="5.85546875" style="1" customWidth="1"/>
    <col min="14595" max="14595" width="36" style="1" customWidth="1"/>
    <col min="14596" max="14596" width="9.7109375" style="1" customWidth="1"/>
    <col min="14597" max="14597" width="11.85546875" style="1" customWidth="1"/>
    <col min="14598" max="14598" width="9" style="1" customWidth="1"/>
    <col min="14599" max="14599" width="9.7109375" style="1" customWidth="1"/>
    <col min="14600" max="14600" width="9.28515625" style="1" customWidth="1"/>
    <col min="14601" max="14601" width="8.7109375" style="1" customWidth="1"/>
    <col min="14602" max="14602" width="6.85546875" style="1" customWidth="1"/>
    <col min="14603" max="14847" width="9.140625" style="1" customWidth="1"/>
    <col min="14848" max="14848" width="3.7109375" style="1"/>
    <col min="14849" max="14849" width="4.5703125" style="1" customWidth="1"/>
    <col min="14850" max="14850" width="5.85546875" style="1" customWidth="1"/>
    <col min="14851" max="14851" width="36" style="1" customWidth="1"/>
    <col min="14852" max="14852" width="9.7109375" style="1" customWidth="1"/>
    <col min="14853" max="14853" width="11.85546875" style="1" customWidth="1"/>
    <col min="14854" max="14854" width="9" style="1" customWidth="1"/>
    <col min="14855" max="14855" width="9.7109375" style="1" customWidth="1"/>
    <col min="14856" max="14856" width="9.28515625" style="1" customWidth="1"/>
    <col min="14857" max="14857" width="8.7109375" style="1" customWidth="1"/>
    <col min="14858" max="14858" width="6.85546875" style="1" customWidth="1"/>
    <col min="14859" max="15103" width="9.140625" style="1" customWidth="1"/>
    <col min="15104" max="15104" width="3.7109375" style="1"/>
    <col min="15105" max="15105" width="4.5703125" style="1" customWidth="1"/>
    <col min="15106" max="15106" width="5.85546875" style="1" customWidth="1"/>
    <col min="15107" max="15107" width="36" style="1" customWidth="1"/>
    <col min="15108" max="15108" width="9.7109375" style="1" customWidth="1"/>
    <col min="15109" max="15109" width="11.85546875" style="1" customWidth="1"/>
    <col min="15110" max="15110" width="9" style="1" customWidth="1"/>
    <col min="15111" max="15111" width="9.7109375" style="1" customWidth="1"/>
    <col min="15112" max="15112" width="9.28515625" style="1" customWidth="1"/>
    <col min="15113" max="15113" width="8.7109375" style="1" customWidth="1"/>
    <col min="15114" max="15114" width="6.85546875" style="1" customWidth="1"/>
    <col min="15115" max="15359" width="9.140625" style="1" customWidth="1"/>
    <col min="15360" max="15360" width="3.7109375" style="1"/>
    <col min="15361" max="15361" width="4.5703125" style="1" customWidth="1"/>
    <col min="15362" max="15362" width="5.85546875" style="1" customWidth="1"/>
    <col min="15363" max="15363" width="36" style="1" customWidth="1"/>
    <col min="15364" max="15364" width="9.7109375" style="1" customWidth="1"/>
    <col min="15365" max="15365" width="11.85546875" style="1" customWidth="1"/>
    <col min="15366" max="15366" width="9" style="1" customWidth="1"/>
    <col min="15367" max="15367" width="9.7109375" style="1" customWidth="1"/>
    <col min="15368" max="15368" width="9.28515625" style="1" customWidth="1"/>
    <col min="15369" max="15369" width="8.7109375" style="1" customWidth="1"/>
    <col min="15370" max="15370" width="6.85546875" style="1" customWidth="1"/>
    <col min="15371" max="15615" width="9.140625" style="1" customWidth="1"/>
    <col min="15616" max="15616" width="3.7109375" style="1"/>
    <col min="15617" max="15617" width="4.5703125" style="1" customWidth="1"/>
    <col min="15618" max="15618" width="5.85546875" style="1" customWidth="1"/>
    <col min="15619" max="15619" width="36" style="1" customWidth="1"/>
    <col min="15620" max="15620" width="9.7109375" style="1" customWidth="1"/>
    <col min="15621" max="15621" width="11.85546875" style="1" customWidth="1"/>
    <col min="15622" max="15622" width="9" style="1" customWidth="1"/>
    <col min="15623" max="15623" width="9.7109375" style="1" customWidth="1"/>
    <col min="15624" max="15624" width="9.28515625" style="1" customWidth="1"/>
    <col min="15625" max="15625" width="8.7109375" style="1" customWidth="1"/>
    <col min="15626" max="15626" width="6.85546875" style="1" customWidth="1"/>
    <col min="15627" max="15871" width="9.140625" style="1" customWidth="1"/>
    <col min="15872" max="15872" width="3.7109375" style="1"/>
    <col min="15873" max="15873" width="4.5703125" style="1" customWidth="1"/>
    <col min="15874" max="15874" width="5.85546875" style="1" customWidth="1"/>
    <col min="15875" max="15875" width="36" style="1" customWidth="1"/>
    <col min="15876" max="15876" width="9.7109375" style="1" customWidth="1"/>
    <col min="15877" max="15877" width="11.85546875" style="1" customWidth="1"/>
    <col min="15878" max="15878" width="9" style="1" customWidth="1"/>
    <col min="15879" max="15879" width="9.7109375" style="1" customWidth="1"/>
    <col min="15880" max="15880" width="9.28515625" style="1" customWidth="1"/>
    <col min="15881" max="15881" width="8.7109375" style="1" customWidth="1"/>
    <col min="15882" max="15882" width="6.85546875" style="1" customWidth="1"/>
    <col min="15883" max="16127" width="9.140625" style="1" customWidth="1"/>
    <col min="16128" max="16128" width="3.7109375" style="1"/>
    <col min="16129" max="16129" width="4.5703125" style="1" customWidth="1"/>
    <col min="16130" max="16130" width="5.85546875" style="1" customWidth="1"/>
    <col min="16131" max="16131" width="36" style="1" customWidth="1"/>
    <col min="16132" max="16132" width="9.7109375" style="1" customWidth="1"/>
    <col min="16133" max="16133" width="11.85546875" style="1" customWidth="1"/>
    <col min="16134" max="16134" width="9" style="1" customWidth="1"/>
    <col min="16135" max="16135" width="9.7109375" style="1" customWidth="1"/>
    <col min="16136" max="16136" width="9.28515625" style="1" customWidth="1"/>
    <col min="16137" max="16137" width="8.7109375" style="1" customWidth="1"/>
    <col min="16138" max="16138" width="6.85546875" style="1" customWidth="1"/>
    <col min="16139" max="16383" width="9.140625" style="1" customWidth="1"/>
    <col min="16384" max="16384" width="3.7109375" style="1"/>
  </cols>
  <sheetData>
    <row r="1" spans="1:11">
      <c r="C1" s="125"/>
      <c r="G1" s="241"/>
      <c r="H1" s="241"/>
      <c r="I1" s="241"/>
    </row>
    <row r="2" spans="1:11">
      <c r="A2" s="246" t="s">
        <v>15</v>
      </c>
      <c r="B2" s="246"/>
      <c r="C2" s="246"/>
      <c r="D2" s="246"/>
      <c r="E2" s="246"/>
      <c r="F2" s="246"/>
      <c r="G2" s="246"/>
      <c r="H2" s="246"/>
      <c r="I2" s="246"/>
    </row>
    <row r="3" spans="1:11">
      <c r="A3" s="126"/>
      <c r="B3" s="126"/>
      <c r="C3" s="126"/>
      <c r="D3" s="126" t="s">
        <v>16</v>
      </c>
      <c r="E3" s="126"/>
      <c r="F3" s="126"/>
      <c r="G3" s="126"/>
      <c r="H3" s="126"/>
      <c r="I3" s="126"/>
    </row>
    <row r="4" spans="1:11">
      <c r="A4" s="126"/>
      <c r="B4" s="126"/>
      <c r="C4" s="247" t="s">
        <v>17</v>
      </c>
      <c r="D4" s="247"/>
      <c r="E4" s="247"/>
      <c r="F4" s="247"/>
      <c r="G4" s="247"/>
      <c r="H4" s="247"/>
      <c r="I4" s="247"/>
    </row>
    <row r="5" spans="1:11">
      <c r="A5" s="9"/>
      <c r="B5" s="9"/>
      <c r="C5" s="9"/>
      <c r="D5" s="9"/>
      <c r="E5" s="9"/>
      <c r="F5" s="9"/>
      <c r="G5" s="9"/>
      <c r="H5" s="9"/>
      <c r="I5" s="9"/>
    </row>
    <row r="6" spans="1:11">
      <c r="A6" s="248" t="s">
        <v>5</v>
      </c>
      <c r="B6" s="248"/>
      <c r="C6" s="248"/>
      <c r="D6" s="249" t="s">
        <v>214</v>
      </c>
      <c r="E6" s="249"/>
      <c r="F6" s="249"/>
      <c r="G6" s="249"/>
      <c r="H6" s="249"/>
      <c r="I6" s="249"/>
      <c r="J6" s="249"/>
      <c r="K6" s="249"/>
    </row>
    <row r="7" spans="1:11">
      <c r="A7" s="248" t="s">
        <v>18</v>
      </c>
      <c r="B7" s="248"/>
      <c r="C7" s="248"/>
      <c r="D7" s="249" t="s">
        <v>214</v>
      </c>
      <c r="E7" s="249"/>
      <c r="F7" s="249"/>
      <c r="G7" s="249"/>
      <c r="H7" s="249"/>
      <c r="I7" s="249"/>
      <c r="J7" s="249"/>
      <c r="K7" s="249"/>
    </row>
    <row r="8" spans="1:11" s="7" customFormat="1">
      <c r="A8" s="250" t="s">
        <v>19</v>
      </c>
      <c r="B8" s="250"/>
      <c r="C8" s="250"/>
      <c r="D8" s="249" t="s">
        <v>211</v>
      </c>
      <c r="E8" s="249"/>
      <c r="F8" s="249"/>
      <c r="G8" s="249"/>
      <c r="H8" s="249"/>
      <c r="I8" s="249"/>
      <c r="J8" s="249"/>
      <c r="K8" s="249"/>
    </row>
    <row r="9" spans="1:11" s="7" customFormat="1">
      <c r="A9" s="250" t="s">
        <v>20</v>
      </c>
      <c r="B9" s="250"/>
      <c r="C9" s="250"/>
      <c r="D9" s="251"/>
      <c r="E9" s="251"/>
      <c r="F9" s="251"/>
      <c r="G9" s="251"/>
      <c r="H9" s="251"/>
      <c r="I9" s="251"/>
    </row>
    <row r="10" spans="1:11" s="7" customFormat="1">
      <c r="A10" s="1"/>
      <c r="B10" s="1"/>
      <c r="C10" s="1"/>
      <c r="D10" s="1"/>
      <c r="E10" s="1"/>
      <c r="F10" s="9"/>
      <c r="G10" s="9"/>
      <c r="H10" s="9"/>
      <c r="I10" s="9"/>
    </row>
    <row r="11" spans="1:11" s="7" customFormat="1">
      <c r="A11" s="1"/>
      <c r="B11" s="1"/>
      <c r="C11" s="8" t="s">
        <v>21</v>
      </c>
      <c r="D11" s="252">
        <f>E31</f>
        <v>0</v>
      </c>
      <c r="E11" s="253"/>
      <c r="F11" s="9"/>
      <c r="G11" s="9"/>
      <c r="H11" s="9"/>
      <c r="I11" s="9"/>
    </row>
    <row r="12" spans="1:11" s="7" customFormat="1">
      <c r="A12" s="1"/>
      <c r="B12" s="1"/>
      <c r="C12" s="8" t="s">
        <v>22</v>
      </c>
      <c r="D12" s="244">
        <f>I27</f>
        <v>0</v>
      </c>
      <c r="E12" s="245"/>
      <c r="F12" s="9"/>
      <c r="G12" s="9"/>
      <c r="H12" s="9"/>
      <c r="I12" s="9"/>
    </row>
    <row r="13" spans="1:11" s="7" customFormat="1">
      <c r="A13" s="1"/>
      <c r="B13" s="1"/>
      <c r="C13" s="1"/>
      <c r="D13" s="1"/>
      <c r="E13" s="1"/>
      <c r="F13" s="9"/>
      <c r="G13" s="9"/>
      <c r="H13" s="9"/>
      <c r="I13" s="9"/>
    </row>
    <row r="14" spans="1:11" s="7" customFormat="1">
      <c r="A14" s="1"/>
      <c r="B14" s="1"/>
      <c r="C14" s="125" t="s">
        <v>23</v>
      </c>
      <c r="D14" s="256"/>
      <c r="E14" s="256"/>
      <c r="F14" s="256"/>
      <c r="G14" s="10"/>
      <c r="H14" s="9"/>
      <c r="I14" s="9"/>
    </row>
    <row r="15" spans="1:11" ht="12" thickBot="1"/>
    <row r="16" spans="1:11">
      <c r="A16" s="257" t="s">
        <v>24</v>
      </c>
      <c r="B16" s="259" t="s">
        <v>25</v>
      </c>
      <c r="C16" s="261" t="s">
        <v>26</v>
      </c>
      <c r="D16" s="262"/>
      <c r="E16" s="265" t="s">
        <v>27</v>
      </c>
      <c r="F16" s="267" t="s">
        <v>28</v>
      </c>
      <c r="G16" s="268"/>
      <c r="H16" s="268"/>
      <c r="I16" s="269" t="s">
        <v>29</v>
      </c>
    </row>
    <row r="17" spans="1:11" ht="23.25" thickBot="1">
      <c r="A17" s="258"/>
      <c r="B17" s="260"/>
      <c r="C17" s="263"/>
      <c r="D17" s="264"/>
      <c r="E17" s="266"/>
      <c r="F17" s="72" t="s">
        <v>30</v>
      </c>
      <c r="G17" s="11" t="s">
        <v>31</v>
      </c>
      <c r="H17" s="11" t="s">
        <v>32</v>
      </c>
      <c r="I17" s="270"/>
    </row>
    <row r="18" spans="1:11">
      <c r="A18" s="69">
        <v>1</v>
      </c>
      <c r="B18" s="132" t="s">
        <v>33</v>
      </c>
      <c r="C18" s="271" t="s">
        <v>34</v>
      </c>
      <c r="D18" s="272"/>
      <c r="E18" s="73"/>
      <c r="F18" s="70"/>
      <c r="G18" s="70"/>
      <c r="H18" s="70"/>
      <c r="I18" s="12"/>
      <c r="K18" s="25"/>
    </row>
    <row r="19" spans="1:11">
      <c r="A19" s="13">
        <v>2</v>
      </c>
      <c r="B19" s="14" t="s">
        <v>35</v>
      </c>
      <c r="C19" s="254" t="s">
        <v>36</v>
      </c>
      <c r="D19" s="255"/>
      <c r="E19" s="74"/>
      <c r="F19" s="71"/>
      <c r="G19" s="71"/>
      <c r="H19" s="71"/>
      <c r="I19" s="15"/>
      <c r="K19" s="25"/>
    </row>
    <row r="20" spans="1:11">
      <c r="A20" s="13">
        <v>3</v>
      </c>
      <c r="B20" s="14" t="s">
        <v>37</v>
      </c>
      <c r="C20" s="254" t="s">
        <v>38</v>
      </c>
      <c r="D20" s="255"/>
      <c r="E20" s="74"/>
      <c r="F20" s="71"/>
      <c r="G20" s="71"/>
      <c r="H20" s="71"/>
      <c r="I20" s="15"/>
      <c r="K20" s="25"/>
    </row>
    <row r="21" spans="1:11">
      <c r="A21" s="13">
        <v>4</v>
      </c>
      <c r="B21" s="14" t="s">
        <v>39</v>
      </c>
      <c r="C21" s="254" t="s">
        <v>40</v>
      </c>
      <c r="D21" s="255"/>
      <c r="E21" s="74"/>
      <c r="F21" s="71"/>
      <c r="G21" s="71"/>
      <c r="H21" s="71"/>
      <c r="I21" s="15"/>
      <c r="K21" s="25"/>
    </row>
    <row r="22" spans="1:11">
      <c r="A22" s="13">
        <v>5</v>
      </c>
      <c r="B22" s="14" t="s">
        <v>41</v>
      </c>
      <c r="C22" s="254" t="s">
        <v>42</v>
      </c>
      <c r="D22" s="255"/>
      <c r="E22" s="74"/>
      <c r="F22" s="71"/>
      <c r="G22" s="71"/>
      <c r="H22" s="71"/>
      <c r="I22" s="15"/>
      <c r="K22" s="25"/>
    </row>
    <row r="23" spans="1:11">
      <c r="A23" s="13">
        <v>6</v>
      </c>
      <c r="B23" s="14" t="s">
        <v>43</v>
      </c>
      <c r="C23" s="254" t="s">
        <v>44</v>
      </c>
      <c r="D23" s="255"/>
      <c r="E23" s="74"/>
      <c r="F23" s="71"/>
      <c r="G23" s="71"/>
      <c r="H23" s="71"/>
      <c r="I23" s="15"/>
      <c r="K23" s="25"/>
    </row>
    <row r="24" spans="1:11">
      <c r="A24" s="13">
        <v>7</v>
      </c>
      <c r="B24" s="14" t="s">
        <v>45</v>
      </c>
      <c r="C24" s="254" t="s">
        <v>188</v>
      </c>
      <c r="D24" s="255"/>
      <c r="E24" s="74"/>
      <c r="F24" s="71"/>
      <c r="G24" s="71"/>
      <c r="H24" s="71"/>
      <c r="I24" s="15"/>
      <c r="K24" s="25"/>
    </row>
    <row r="25" spans="1:11">
      <c r="A25" s="13">
        <v>8</v>
      </c>
      <c r="B25" s="14" t="s">
        <v>46</v>
      </c>
      <c r="C25" s="254" t="s">
        <v>73</v>
      </c>
      <c r="D25" s="255"/>
      <c r="E25" s="74"/>
      <c r="F25" s="71"/>
      <c r="G25" s="71"/>
      <c r="H25" s="71"/>
      <c r="I25" s="15"/>
      <c r="K25" s="25"/>
    </row>
    <row r="26" spans="1:11" ht="12" thickBot="1">
      <c r="A26" s="13">
        <v>9</v>
      </c>
      <c r="B26" s="14" t="s">
        <v>201</v>
      </c>
      <c r="C26" s="254" t="s">
        <v>202</v>
      </c>
      <c r="D26" s="255"/>
      <c r="E26" s="99"/>
      <c r="F26" s="100"/>
      <c r="G26" s="100"/>
      <c r="H26" s="100"/>
      <c r="I26" s="101"/>
      <c r="K26" s="25"/>
    </row>
    <row r="27" spans="1:11" ht="12" thickBot="1">
      <c r="A27" s="276" t="s">
        <v>47</v>
      </c>
      <c r="B27" s="277"/>
      <c r="C27" s="277"/>
      <c r="D27" s="278"/>
      <c r="E27" s="102">
        <f>SUM(E18:E25)</f>
        <v>0</v>
      </c>
      <c r="F27" s="103">
        <f>SUM(F18:F25)</f>
        <v>0</v>
      </c>
      <c r="G27" s="104">
        <f>SUM(G18:G25)</f>
        <v>0</v>
      </c>
      <c r="H27" s="104">
        <f>SUM(H18:H25)</f>
        <v>0</v>
      </c>
      <c r="I27" s="102">
        <f>SUM(I18:I25)</f>
        <v>0</v>
      </c>
    </row>
    <row r="28" spans="1:11">
      <c r="A28" s="273" t="s">
        <v>48</v>
      </c>
      <c r="B28" s="274"/>
      <c r="C28" s="275"/>
      <c r="D28" s="18"/>
      <c r="E28" s="98"/>
    </row>
    <row r="29" spans="1:11">
      <c r="A29" s="279" t="s">
        <v>49</v>
      </c>
      <c r="B29" s="280"/>
      <c r="C29" s="281"/>
      <c r="D29" s="19"/>
      <c r="E29" s="20"/>
    </row>
    <row r="30" spans="1:11">
      <c r="A30" s="282" t="s">
        <v>50</v>
      </c>
      <c r="B30" s="283"/>
      <c r="C30" s="284"/>
      <c r="D30" s="21"/>
      <c r="E30" s="20"/>
    </row>
    <row r="31" spans="1:11" ht="12" thickBot="1">
      <c r="A31" s="285" t="s">
        <v>51</v>
      </c>
      <c r="B31" s="286"/>
      <c r="C31" s="287"/>
      <c r="D31" s="216"/>
      <c r="E31" s="22">
        <f>E27+E28+E30</f>
        <v>0</v>
      </c>
      <c r="G31" s="23"/>
      <c r="H31" s="23"/>
      <c r="J31" s="24"/>
    </row>
    <row r="32" spans="1:11">
      <c r="G32" s="25"/>
      <c r="K32" s="23"/>
    </row>
    <row r="33" spans="1:12">
      <c r="C33" s="6"/>
      <c r="D33" s="6"/>
      <c r="E33" s="6"/>
      <c r="F33" s="26"/>
      <c r="G33" s="26"/>
      <c r="H33" s="26"/>
      <c r="I33" s="26"/>
      <c r="J33" s="26"/>
      <c r="K33" s="29"/>
      <c r="L33" s="26"/>
    </row>
    <row r="34" spans="1:12">
      <c r="A34" s="1" t="s">
        <v>77</v>
      </c>
      <c r="B34" s="6"/>
      <c r="C34" s="236"/>
      <c r="D34" s="236"/>
      <c r="E34" s="236"/>
      <c r="F34" s="236"/>
      <c r="G34" s="236"/>
      <c r="H34" s="236"/>
    </row>
    <row r="35" spans="1:12">
      <c r="A35" s="6"/>
      <c r="B35" s="6"/>
      <c r="C35" s="237" t="s">
        <v>78</v>
      </c>
      <c r="D35" s="237"/>
      <c r="E35" s="237"/>
      <c r="F35" s="237"/>
      <c r="G35" s="237"/>
      <c r="H35" s="237"/>
    </row>
    <row r="36" spans="1:12">
      <c r="A36" s="6"/>
      <c r="B36" s="6"/>
      <c r="C36" s="6"/>
      <c r="D36" s="6"/>
      <c r="E36" s="6"/>
      <c r="F36" s="6"/>
      <c r="G36" s="6"/>
      <c r="H36" s="6"/>
    </row>
    <row r="37" spans="1:12">
      <c r="A37" s="1" t="s">
        <v>310</v>
      </c>
      <c r="B37" s="6"/>
      <c r="C37" s="6"/>
      <c r="D37" s="6"/>
      <c r="E37" s="6"/>
      <c r="F37" s="6"/>
      <c r="G37" s="6"/>
      <c r="H37" s="6"/>
    </row>
    <row r="38" spans="1:12">
      <c r="A38" s="146"/>
      <c r="B38" s="146"/>
      <c r="C38" s="146"/>
      <c r="D38" s="146"/>
      <c r="E38" s="146"/>
      <c r="F38" s="146"/>
      <c r="G38" s="146"/>
      <c r="H38" s="146"/>
    </row>
    <row r="39" spans="1:12">
      <c r="A39" s="146"/>
      <c r="B39" s="146"/>
      <c r="C39" s="146"/>
      <c r="D39" s="146"/>
      <c r="E39" s="146"/>
      <c r="F39" s="146"/>
      <c r="G39" s="146"/>
      <c r="H39" s="146"/>
    </row>
    <row r="40" spans="1:12">
      <c r="A40" s="146"/>
      <c r="B40" s="146"/>
      <c r="C40" s="146"/>
      <c r="D40" s="146"/>
      <c r="E40" s="146"/>
      <c r="F40" s="146"/>
      <c r="G40" s="146"/>
      <c r="H40" s="146"/>
    </row>
  </sheetData>
  <mergeCells count="36">
    <mergeCell ref="C35:H35"/>
    <mergeCell ref="C23:D23"/>
    <mergeCell ref="C24:D24"/>
    <mergeCell ref="C25:D25"/>
    <mergeCell ref="A28:C28"/>
    <mergeCell ref="A27:D27"/>
    <mergeCell ref="A29:C29"/>
    <mergeCell ref="A30:C30"/>
    <mergeCell ref="A31:C31"/>
    <mergeCell ref="C34:H34"/>
    <mergeCell ref="I16:I17"/>
    <mergeCell ref="C18:D18"/>
    <mergeCell ref="C19:D19"/>
    <mergeCell ref="C20:D20"/>
    <mergeCell ref="C21:D21"/>
    <mergeCell ref="C22:D22"/>
    <mergeCell ref="C26:D26"/>
    <mergeCell ref="D14:F14"/>
    <mergeCell ref="A16:A17"/>
    <mergeCell ref="B16:B17"/>
    <mergeCell ref="C16:D17"/>
    <mergeCell ref="E16:E17"/>
    <mergeCell ref="F16:H16"/>
    <mergeCell ref="D12:E12"/>
    <mergeCell ref="G1:I1"/>
    <mergeCell ref="A2:I2"/>
    <mergeCell ref="C4:I4"/>
    <mergeCell ref="A6:C6"/>
    <mergeCell ref="D6:K6"/>
    <mergeCell ref="A7:C7"/>
    <mergeCell ref="D7:K7"/>
    <mergeCell ref="A8:C8"/>
    <mergeCell ref="D8:K8"/>
    <mergeCell ref="A9:C9"/>
    <mergeCell ref="D9:I9"/>
    <mergeCell ref="D11:E1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36"/>
  <sheetViews>
    <sheetView zoomScaleNormal="100" workbookViewId="0">
      <selection activeCell="A37" sqref="A37"/>
    </sheetView>
  </sheetViews>
  <sheetFormatPr defaultRowHeight="15"/>
  <cols>
    <col min="1" max="1" width="3.28515625" style="159" customWidth="1"/>
    <col min="2" max="2" width="6" style="159" customWidth="1"/>
    <col min="3" max="3" width="43.28515625" style="159" customWidth="1"/>
    <col min="4" max="4" width="6.42578125" style="159" customWidth="1"/>
    <col min="5" max="5" width="6.85546875" style="159" customWidth="1"/>
    <col min="6" max="6" width="5" style="159" customWidth="1"/>
    <col min="7" max="7" width="5.28515625" style="159" customWidth="1"/>
    <col min="8" max="13" width="5.7109375" style="159" customWidth="1"/>
    <col min="14" max="16" width="6.5703125" style="159" customWidth="1"/>
    <col min="17" max="16384" width="9.140625" style="159"/>
  </cols>
  <sheetData>
    <row r="1" spans="1:16">
      <c r="A1" s="305" t="s">
        <v>74</v>
      </c>
      <c r="B1" s="305"/>
      <c r="C1" s="305"/>
      <c r="D1" s="305"/>
      <c r="E1" s="305"/>
      <c r="F1" s="305"/>
      <c r="G1" s="305"/>
      <c r="H1" s="305"/>
      <c r="I1" s="305"/>
      <c r="J1" s="305"/>
    </row>
    <row r="2" spans="1:16">
      <c r="A2" s="306" t="s">
        <v>34</v>
      </c>
      <c r="B2" s="306"/>
      <c r="C2" s="306"/>
      <c r="D2" s="306"/>
      <c r="E2" s="306"/>
      <c r="F2" s="306"/>
      <c r="G2" s="306"/>
      <c r="H2" s="306"/>
      <c r="I2" s="306"/>
      <c r="J2" s="306"/>
    </row>
    <row r="3" spans="1:16">
      <c r="A3" s="135"/>
      <c r="B3" s="135"/>
      <c r="C3" s="247" t="s">
        <v>17</v>
      </c>
      <c r="D3" s="247"/>
      <c r="E3" s="247"/>
      <c r="F3" s="247"/>
      <c r="G3" s="247"/>
      <c r="H3" s="247"/>
      <c r="I3" s="247"/>
      <c r="J3" s="135"/>
    </row>
    <row r="4" spans="1:16">
      <c r="A4" s="26"/>
      <c r="B4" s="26"/>
      <c r="C4" s="27" t="s">
        <v>52</v>
      </c>
      <c r="D4" s="1" t="s">
        <v>214</v>
      </c>
      <c r="E4" s="1"/>
      <c r="F4" s="1"/>
      <c r="G4" s="1"/>
      <c r="H4" s="1"/>
      <c r="I4" s="1"/>
      <c r="J4" s="1"/>
      <c r="K4" s="1"/>
      <c r="L4" s="26"/>
      <c r="M4" s="26"/>
      <c r="N4" s="26"/>
      <c r="O4" s="26"/>
      <c r="P4" s="29"/>
    </row>
    <row r="5" spans="1:16">
      <c r="A5" s="26"/>
      <c r="B5" s="26"/>
      <c r="C5" s="27" t="s">
        <v>18</v>
      </c>
      <c r="D5" s="1" t="s">
        <v>214</v>
      </c>
      <c r="E5" s="1"/>
      <c r="F5" s="1"/>
      <c r="G5" s="1"/>
      <c r="H5" s="1"/>
      <c r="I5" s="1"/>
      <c r="J5" s="1"/>
      <c r="K5" s="1"/>
      <c r="L5" s="26"/>
      <c r="M5" s="26"/>
      <c r="N5" s="26"/>
      <c r="O5" s="26"/>
      <c r="P5" s="29"/>
    </row>
    <row r="6" spans="1:16">
      <c r="A6" s="26"/>
      <c r="B6" s="26"/>
      <c r="C6" s="28" t="s">
        <v>53</v>
      </c>
      <c r="D6" s="292" t="s">
        <v>211</v>
      </c>
      <c r="E6" s="292"/>
      <c r="F6" s="292"/>
      <c r="G6" s="292"/>
      <c r="H6" s="292"/>
      <c r="I6" s="292"/>
      <c r="J6" s="292"/>
      <c r="K6" s="292"/>
      <c r="L6" s="26"/>
      <c r="M6" s="26"/>
      <c r="N6" s="26"/>
      <c r="O6" s="26"/>
      <c r="P6" s="29"/>
    </row>
    <row r="7" spans="1:16">
      <c r="A7" s="26"/>
      <c r="B7" s="26"/>
      <c r="C7" s="28" t="s">
        <v>54</v>
      </c>
      <c r="D7" s="292" t="s">
        <v>212</v>
      </c>
      <c r="E7" s="292"/>
      <c r="F7" s="292"/>
      <c r="G7" s="292"/>
      <c r="H7" s="292"/>
      <c r="I7" s="292"/>
      <c r="J7" s="292"/>
      <c r="K7" s="292"/>
      <c r="L7" s="26"/>
      <c r="M7" s="26"/>
      <c r="N7" s="26"/>
      <c r="O7" s="26"/>
      <c r="P7" s="29"/>
    </row>
    <row r="8" spans="1:16">
      <c r="A8" s="26"/>
      <c r="B8" s="26"/>
      <c r="C8" s="125" t="s">
        <v>20</v>
      </c>
      <c r="D8" s="292"/>
      <c r="E8" s="292"/>
      <c r="F8" s="292"/>
      <c r="G8" s="292"/>
      <c r="H8" s="292"/>
      <c r="I8" s="292"/>
      <c r="J8" s="292"/>
      <c r="K8" s="292"/>
      <c r="L8" s="26"/>
      <c r="M8" s="26"/>
      <c r="N8" s="26"/>
      <c r="O8" s="26"/>
      <c r="P8" s="29"/>
    </row>
    <row r="9" spans="1:16" ht="15" customHeight="1">
      <c r="A9" s="294" t="s">
        <v>216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</row>
    <row r="10" spans="1:16">
      <c r="A10" s="26"/>
      <c r="B10" s="26"/>
      <c r="C10" s="26"/>
      <c r="D10" s="160"/>
      <c r="E10" s="26"/>
      <c r="F10" s="26"/>
      <c r="G10" s="26"/>
      <c r="H10" s="26"/>
      <c r="I10" s="26"/>
      <c r="J10" s="293" t="s">
        <v>55</v>
      </c>
      <c r="K10" s="293"/>
      <c r="L10" s="293"/>
      <c r="M10" s="293"/>
      <c r="N10" s="30">
        <f>P30</f>
        <v>0</v>
      </c>
      <c r="O10" s="26"/>
      <c r="P10" s="29"/>
    </row>
    <row r="11" spans="1:16">
      <c r="A11" s="31"/>
      <c r="B11" s="26"/>
      <c r="C11" s="26"/>
      <c r="D11" s="26"/>
      <c r="E11" s="26"/>
      <c r="F11" s="26"/>
      <c r="G11" s="26"/>
      <c r="H11" s="26"/>
      <c r="I11" s="26"/>
      <c r="J11" s="26"/>
      <c r="K11" s="304" t="s">
        <v>8</v>
      </c>
      <c r="L11" s="304"/>
      <c r="M11" s="304"/>
      <c r="N11" s="291"/>
      <c r="O11" s="292"/>
      <c r="P11" s="26"/>
    </row>
    <row r="12" spans="1:16" ht="15.75" thickBot="1">
      <c r="A12" s="3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138"/>
      <c r="M12" s="138"/>
      <c r="N12" s="136"/>
      <c r="O12" s="136"/>
      <c r="P12" s="26"/>
    </row>
    <row r="13" spans="1:16" ht="15.75" thickBot="1">
      <c r="A13" s="257" t="s">
        <v>24</v>
      </c>
      <c r="B13" s="296" t="s">
        <v>56</v>
      </c>
      <c r="C13" s="298" t="s">
        <v>57</v>
      </c>
      <c r="D13" s="300" t="s">
        <v>58</v>
      </c>
      <c r="E13" s="302" t="s">
        <v>59</v>
      </c>
      <c r="F13" s="307" t="s">
        <v>60</v>
      </c>
      <c r="G13" s="289"/>
      <c r="H13" s="289"/>
      <c r="I13" s="289"/>
      <c r="J13" s="289"/>
      <c r="K13" s="290"/>
      <c r="L13" s="288" t="s">
        <v>61</v>
      </c>
      <c r="M13" s="289"/>
      <c r="N13" s="289"/>
      <c r="O13" s="289"/>
      <c r="P13" s="290"/>
    </row>
    <row r="14" spans="1:16" ht="78.75" customHeight="1" thickBot="1">
      <c r="A14" s="295"/>
      <c r="B14" s="297"/>
      <c r="C14" s="299"/>
      <c r="D14" s="301"/>
      <c r="E14" s="303"/>
      <c r="F14" s="32" t="s">
        <v>62</v>
      </c>
      <c r="G14" s="134" t="s">
        <v>75</v>
      </c>
      <c r="H14" s="134" t="s">
        <v>63</v>
      </c>
      <c r="I14" s="134" t="s">
        <v>64</v>
      </c>
      <c r="J14" s="134" t="s">
        <v>65</v>
      </c>
      <c r="K14" s="33" t="s">
        <v>66</v>
      </c>
      <c r="L14" s="229" t="s">
        <v>62</v>
      </c>
      <c r="M14" s="230" t="s">
        <v>63</v>
      </c>
      <c r="N14" s="230" t="s">
        <v>64</v>
      </c>
      <c r="O14" s="230" t="s">
        <v>65</v>
      </c>
      <c r="P14" s="231" t="s">
        <v>66</v>
      </c>
    </row>
    <row r="15" spans="1:16">
      <c r="A15" s="37"/>
      <c r="B15" s="132"/>
      <c r="C15" s="161"/>
      <c r="D15" s="162"/>
      <c r="E15" s="163"/>
      <c r="F15" s="115"/>
      <c r="G15" s="116"/>
      <c r="H15" s="38"/>
      <c r="I15" s="38"/>
      <c r="J15" s="38"/>
      <c r="K15" s="117"/>
      <c r="L15" s="115"/>
      <c r="M15" s="116"/>
      <c r="N15" s="116"/>
      <c r="O15" s="116"/>
      <c r="P15" s="117"/>
    </row>
    <row r="16" spans="1:16">
      <c r="A16" s="44">
        <v>1</v>
      </c>
      <c r="B16" s="164"/>
      <c r="C16" s="164" t="s">
        <v>79</v>
      </c>
      <c r="D16" s="165" t="s">
        <v>80</v>
      </c>
      <c r="E16" s="166">
        <v>126</v>
      </c>
      <c r="F16" s="167"/>
      <c r="G16" s="168"/>
      <c r="H16" s="88"/>
      <c r="I16" s="88"/>
      <c r="J16" s="88"/>
      <c r="K16" s="169"/>
      <c r="L16" s="167"/>
      <c r="M16" s="168"/>
      <c r="N16" s="168"/>
      <c r="O16" s="168"/>
      <c r="P16" s="169"/>
    </row>
    <row r="17" spans="1:16">
      <c r="A17" s="44">
        <v>2</v>
      </c>
      <c r="B17" s="164"/>
      <c r="C17" s="164" t="s">
        <v>81</v>
      </c>
      <c r="D17" s="165" t="s">
        <v>82</v>
      </c>
      <c r="E17" s="166">
        <v>1</v>
      </c>
      <c r="F17" s="167"/>
      <c r="G17" s="168"/>
      <c r="H17" s="88"/>
      <c r="I17" s="88"/>
      <c r="J17" s="88"/>
      <c r="K17" s="169"/>
      <c r="L17" s="167"/>
      <c r="M17" s="168"/>
      <c r="N17" s="168"/>
      <c r="O17" s="168"/>
      <c r="P17" s="169"/>
    </row>
    <row r="18" spans="1:16">
      <c r="A18" s="44">
        <v>3</v>
      </c>
      <c r="B18" s="164"/>
      <c r="C18" s="164" t="s">
        <v>169</v>
      </c>
      <c r="D18" s="165" t="s">
        <v>82</v>
      </c>
      <c r="E18" s="166">
        <v>1</v>
      </c>
      <c r="F18" s="167"/>
      <c r="G18" s="168"/>
      <c r="H18" s="88"/>
      <c r="I18" s="88"/>
      <c r="J18" s="88"/>
      <c r="K18" s="169"/>
      <c r="L18" s="167"/>
      <c r="M18" s="168"/>
      <c r="N18" s="168"/>
      <c r="O18" s="168"/>
      <c r="P18" s="169"/>
    </row>
    <row r="19" spans="1:16">
      <c r="A19" s="44">
        <v>4</v>
      </c>
      <c r="B19" s="164"/>
      <c r="C19" s="164" t="s">
        <v>83</v>
      </c>
      <c r="D19" s="165" t="s">
        <v>82</v>
      </c>
      <c r="E19" s="166">
        <v>1</v>
      </c>
      <c r="F19" s="167"/>
      <c r="G19" s="168"/>
      <c r="H19" s="88"/>
      <c r="I19" s="88"/>
      <c r="J19" s="88"/>
      <c r="K19" s="169"/>
      <c r="L19" s="167"/>
      <c r="M19" s="168"/>
      <c r="N19" s="168"/>
      <c r="O19" s="168"/>
      <c r="P19" s="169"/>
    </row>
    <row r="20" spans="1:16">
      <c r="A20" s="44">
        <v>5</v>
      </c>
      <c r="B20" s="164"/>
      <c r="C20" s="164" t="s">
        <v>84</v>
      </c>
      <c r="D20" s="165" t="s">
        <v>82</v>
      </c>
      <c r="E20" s="166">
        <v>1</v>
      </c>
      <c r="F20" s="167"/>
      <c r="G20" s="168"/>
      <c r="H20" s="88"/>
      <c r="I20" s="88"/>
      <c r="J20" s="88"/>
      <c r="K20" s="169"/>
      <c r="L20" s="167"/>
      <c r="M20" s="168"/>
      <c r="N20" s="168"/>
      <c r="O20" s="168"/>
      <c r="P20" s="169"/>
    </row>
    <row r="21" spans="1:16">
      <c r="A21" s="44">
        <v>6</v>
      </c>
      <c r="B21" s="164"/>
      <c r="C21" s="164" t="s">
        <v>170</v>
      </c>
      <c r="D21" s="165" t="s">
        <v>82</v>
      </c>
      <c r="E21" s="166">
        <v>1</v>
      </c>
      <c r="F21" s="167"/>
      <c r="G21" s="168"/>
      <c r="H21" s="88"/>
      <c r="I21" s="88"/>
      <c r="J21" s="88"/>
      <c r="K21" s="169"/>
      <c r="L21" s="167"/>
      <c r="M21" s="168"/>
      <c r="N21" s="168"/>
      <c r="O21" s="168"/>
      <c r="P21" s="169"/>
    </row>
    <row r="22" spans="1:16">
      <c r="A22" s="44">
        <v>7</v>
      </c>
      <c r="B22" s="164"/>
      <c r="C22" s="164" t="s">
        <v>85</v>
      </c>
      <c r="D22" s="165" t="s">
        <v>82</v>
      </c>
      <c r="E22" s="166">
        <v>2</v>
      </c>
      <c r="F22" s="167"/>
      <c r="G22" s="168"/>
      <c r="H22" s="88"/>
      <c r="I22" s="88"/>
      <c r="J22" s="88"/>
      <c r="K22" s="169"/>
      <c r="L22" s="167"/>
      <c r="M22" s="168"/>
      <c r="N22" s="168"/>
      <c r="O22" s="168"/>
      <c r="P22" s="169"/>
    </row>
    <row r="23" spans="1:16">
      <c r="A23" s="44">
        <v>8</v>
      </c>
      <c r="B23" s="164"/>
      <c r="C23" s="164" t="s">
        <v>171</v>
      </c>
      <c r="D23" s="165" t="s">
        <v>82</v>
      </c>
      <c r="E23" s="166">
        <v>1</v>
      </c>
      <c r="F23" s="167"/>
      <c r="G23" s="168"/>
      <c r="H23" s="88"/>
      <c r="I23" s="88"/>
      <c r="J23" s="88"/>
      <c r="K23" s="169"/>
      <c r="L23" s="167"/>
      <c r="M23" s="168"/>
      <c r="N23" s="168"/>
      <c r="O23" s="168"/>
      <c r="P23" s="169"/>
    </row>
    <row r="24" spans="1:16">
      <c r="A24" s="44">
        <v>9</v>
      </c>
      <c r="B24" s="164"/>
      <c r="C24" s="164" t="s">
        <v>86</v>
      </c>
      <c r="D24" s="165" t="s">
        <v>82</v>
      </c>
      <c r="E24" s="166">
        <v>1</v>
      </c>
      <c r="F24" s="167"/>
      <c r="G24" s="168"/>
      <c r="H24" s="88"/>
      <c r="I24" s="88"/>
      <c r="J24" s="88"/>
      <c r="K24" s="169"/>
      <c r="L24" s="167"/>
      <c r="M24" s="168"/>
      <c r="N24" s="168"/>
      <c r="O24" s="168"/>
      <c r="P24" s="169"/>
    </row>
    <row r="25" spans="1:16">
      <c r="A25" s="44">
        <v>10</v>
      </c>
      <c r="B25" s="164"/>
      <c r="C25" s="164" t="s">
        <v>87</v>
      </c>
      <c r="D25" s="165" t="s">
        <v>215</v>
      </c>
      <c r="E25" s="166">
        <v>1</v>
      </c>
      <c r="F25" s="167"/>
      <c r="G25" s="168"/>
      <c r="H25" s="88"/>
      <c r="I25" s="88"/>
      <c r="J25" s="88"/>
      <c r="K25" s="169"/>
      <c r="L25" s="167"/>
      <c r="M25" s="168"/>
      <c r="N25" s="168"/>
      <c r="O25" s="168"/>
      <c r="P25" s="169"/>
    </row>
    <row r="26" spans="1:16">
      <c r="A26" s="44">
        <v>11</v>
      </c>
      <c r="B26" s="164"/>
      <c r="C26" s="164" t="s">
        <v>89</v>
      </c>
      <c r="D26" s="165" t="s">
        <v>90</v>
      </c>
      <c r="E26" s="166">
        <v>1</v>
      </c>
      <c r="F26" s="167"/>
      <c r="G26" s="168"/>
      <c r="H26" s="88"/>
      <c r="I26" s="88"/>
      <c r="J26" s="88"/>
      <c r="K26" s="169"/>
      <c r="L26" s="167"/>
      <c r="M26" s="168"/>
      <c r="N26" s="168"/>
      <c r="O26" s="168"/>
      <c r="P26" s="169"/>
    </row>
    <row r="27" spans="1:16">
      <c r="A27" s="44">
        <v>12</v>
      </c>
      <c r="B27" s="164"/>
      <c r="C27" s="164" t="s">
        <v>91</v>
      </c>
      <c r="D27" s="165" t="s">
        <v>82</v>
      </c>
      <c r="E27" s="166">
        <v>1</v>
      </c>
      <c r="F27" s="167"/>
      <c r="G27" s="168"/>
      <c r="H27" s="88"/>
      <c r="I27" s="88"/>
      <c r="J27" s="88"/>
      <c r="K27" s="169"/>
      <c r="L27" s="167"/>
      <c r="M27" s="168"/>
      <c r="N27" s="168"/>
      <c r="O27" s="168"/>
      <c r="P27" s="169"/>
    </row>
    <row r="28" spans="1:16">
      <c r="A28" s="44">
        <v>13</v>
      </c>
      <c r="B28" s="164"/>
      <c r="C28" s="113" t="s">
        <v>92</v>
      </c>
      <c r="D28" s="170" t="s">
        <v>82</v>
      </c>
      <c r="E28" s="171">
        <v>1</v>
      </c>
      <c r="F28" s="167"/>
      <c r="G28" s="168"/>
      <c r="H28" s="88"/>
      <c r="I28" s="88"/>
      <c r="J28" s="88"/>
      <c r="K28" s="169"/>
      <c r="L28" s="167"/>
      <c r="M28" s="168"/>
      <c r="N28" s="168"/>
      <c r="O28" s="168"/>
      <c r="P28" s="169"/>
    </row>
    <row r="29" spans="1:16" ht="15.75" thickBot="1">
      <c r="A29" s="118"/>
      <c r="B29" s="172"/>
      <c r="C29" s="172"/>
      <c r="D29" s="173"/>
      <c r="E29" s="174"/>
      <c r="F29" s="151"/>
      <c r="G29" s="152"/>
      <c r="H29" s="119"/>
      <c r="I29" s="119"/>
      <c r="J29" s="119"/>
      <c r="K29" s="153"/>
      <c r="L29" s="151"/>
      <c r="M29" s="152"/>
      <c r="N29" s="152"/>
      <c r="O29" s="152"/>
      <c r="P29" s="153"/>
    </row>
    <row r="30" spans="1:16" ht="15.75" customHeight="1" thickBot="1">
      <c r="A30" s="308" t="s">
        <v>203</v>
      </c>
      <c r="B30" s="309"/>
      <c r="C30" s="309"/>
      <c r="D30" s="309"/>
      <c r="E30" s="309"/>
      <c r="F30" s="309"/>
      <c r="G30" s="309"/>
      <c r="H30" s="309"/>
      <c r="I30" s="309"/>
      <c r="J30" s="309"/>
      <c r="K30" s="310"/>
      <c r="L30" s="36">
        <f>SUM(L16:L29)</f>
        <v>0</v>
      </c>
      <c r="M30" s="36">
        <f>SUM(M16:M29)</f>
        <v>0</v>
      </c>
      <c r="N30" s="36">
        <f>SUM(N16:N29)</f>
        <v>0</v>
      </c>
      <c r="O30" s="36">
        <f>SUM(O16:O29)</f>
        <v>0</v>
      </c>
      <c r="P30" s="60">
        <f>SUM(P16:P29)</f>
        <v>0</v>
      </c>
    </row>
    <row r="31" spans="1:1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8" s="1" customFormat="1" ht="11.25">
      <c r="A33" s="1" t="s">
        <v>77</v>
      </c>
      <c r="B33" s="6"/>
      <c r="C33" s="236"/>
      <c r="D33" s="236"/>
      <c r="E33" s="236"/>
      <c r="F33" s="236"/>
      <c r="G33" s="236"/>
      <c r="H33" s="236"/>
    </row>
    <row r="34" spans="1:8" s="1" customFormat="1" ht="11.25">
      <c r="A34" s="6"/>
      <c r="B34" s="6"/>
      <c r="C34" s="237" t="s">
        <v>78</v>
      </c>
      <c r="D34" s="237"/>
      <c r="E34" s="237"/>
      <c r="F34" s="237"/>
      <c r="G34" s="237"/>
      <c r="H34" s="237"/>
    </row>
    <row r="35" spans="1:8" s="1" customFormat="1" ht="11.25">
      <c r="A35" s="6"/>
      <c r="B35" s="6"/>
      <c r="C35" s="6"/>
      <c r="D35" s="6"/>
      <c r="E35" s="6"/>
      <c r="F35" s="6"/>
      <c r="G35" s="6"/>
      <c r="H35" s="6"/>
    </row>
    <row r="36" spans="1:8" s="1" customFormat="1" ht="11.25">
      <c r="A36" s="1" t="s">
        <v>310</v>
      </c>
      <c r="B36" s="6"/>
      <c r="C36" s="6"/>
      <c r="D36" s="6"/>
      <c r="E36" s="6"/>
      <c r="F36" s="6"/>
      <c r="G36" s="6"/>
      <c r="H36" s="6"/>
    </row>
  </sheetData>
  <mergeCells count="20">
    <mergeCell ref="C33:H33"/>
    <mergeCell ref="C34:H34"/>
    <mergeCell ref="A1:J1"/>
    <mergeCell ref="A2:J2"/>
    <mergeCell ref="C3:I3"/>
    <mergeCell ref="F13:K13"/>
    <mergeCell ref="A30:K30"/>
    <mergeCell ref="L13:P13"/>
    <mergeCell ref="N11:O11"/>
    <mergeCell ref="D6:K6"/>
    <mergeCell ref="D7:K7"/>
    <mergeCell ref="D8:K8"/>
    <mergeCell ref="J10:M10"/>
    <mergeCell ref="A9:P9"/>
    <mergeCell ref="A13:A14"/>
    <mergeCell ref="B13:B14"/>
    <mergeCell ref="C13:C14"/>
    <mergeCell ref="D13:D14"/>
    <mergeCell ref="E13:E14"/>
    <mergeCell ref="K11:M11"/>
  </mergeCells>
  <pageMargins left="0.36458333333333331" right="0.34375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P67"/>
  <sheetViews>
    <sheetView zoomScaleNormal="100" workbookViewId="0">
      <selection activeCell="A68" sqref="A68"/>
    </sheetView>
  </sheetViews>
  <sheetFormatPr defaultColWidth="9.140625" defaultRowHeight="15"/>
  <cols>
    <col min="1" max="1" width="3.5703125" style="159" customWidth="1"/>
    <col min="2" max="2" width="6" style="159" customWidth="1"/>
    <col min="3" max="3" width="41.28515625" style="159" customWidth="1"/>
    <col min="4" max="4" width="5.5703125" style="159" bestFit="1" customWidth="1"/>
    <col min="5" max="5" width="6.85546875" style="159" customWidth="1"/>
    <col min="6" max="6" width="5" style="159" customWidth="1"/>
    <col min="7" max="7" width="5.28515625" style="159" customWidth="1"/>
    <col min="8" max="9" width="5.7109375" style="159" customWidth="1"/>
    <col min="10" max="10" width="4.85546875" style="159" customWidth="1"/>
    <col min="11" max="11" width="5.7109375" style="159" customWidth="1"/>
    <col min="12" max="12" width="6.5703125" style="159" customWidth="1"/>
    <col min="13" max="14" width="7.42578125" style="159" customWidth="1"/>
    <col min="15" max="15" width="6.5703125" style="159" customWidth="1"/>
    <col min="16" max="16" width="7.42578125" style="159" customWidth="1"/>
    <col min="17" max="16384" width="9.140625" style="159"/>
  </cols>
  <sheetData>
    <row r="1" spans="1:16">
      <c r="A1" s="305" t="s">
        <v>67</v>
      </c>
      <c r="B1" s="305"/>
      <c r="C1" s="305"/>
      <c r="D1" s="305"/>
      <c r="E1" s="305"/>
      <c r="F1" s="305"/>
      <c r="G1" s="305"/>
      <c r="H1" s="305"/>
      <c r="I1" s="305"/>
      <c r="J1" s="305"/>
      <c r="K1" s="29"/>
      <c r="L1" s="26"/>
      <c r="M1" s="26"/>
      <c r="N1" s="26"/>
      <c r="O1" s="26"/>
      <c r="P1" s="29"/>
    </row>
    <row r="2" spans="1:16">
      <c r="A2" s="306" t="s">
        <v>36</v>
      </c>
      <c r="B2" s="306"/>
      <c r="C2" s="306"/>
      <c r="D2" s="306"/>
      <c r="E2" s="306"/>
      <c r="F2" s="306"/>
      <c r="G2" s="306"/>
      <c r="H2" s="306"/>
      <c r="I2" s="306"/>
      <c r="J2" s="306"/>
      <c r="K2" s="29"/>
      <c r="L2" s="26"/>
      <c r="M2" s="26"/>
      <c r="N2" s="26"/>
      <c r="O2" s="26"/>
      <c r="P2" s="29"/>
    </row>
    <row r="3" spans="1:16">
      <c r="A3" s="135"/>
      <c r="B3" s="135"/>
      <c r="C3" s="247" t="s">
        <v>17</v>
      </c>
      <c r="D3" s="247"/>
      <c r="E3" s="247"/>
      <c r="F3" s="247"/>
      <c r="G3" s="247"/>
      <c r="H3" s="247"/>
      <c r="I3" s="247"/>
      <c r="J3" s="135"/>
      <c r="K3" s="29"/>
      <c r="L3" s="26"/>
      <c r="M3" s="26"/>
      <c r="N3" s="26"/>
      <c r="O3" s="26"/>
      <c r="P3" s="29"/>
    </row>
    <row r="4" spans="1:16">
      <c r="A4" s="26"/>
      <c r="B4" s="26"/>
      <c r="C4" s="27" t="s">
        <v>52</v>
      </c>
      <c r="D4" s="1" t="s">
        <v>214</v>
      </c>
      <c r="E4" s="1"/>
      <c r="F4" s="1"/>
      <c r="G4" s="1"/>
      <c r="H4" s="1"/>
      <c r="I4" s="1"/>
      <c r="J4" s="1"/>
      <c r="K4" s="1"/>
      <c r="L4" s="26"/>
      <c r="M4" s="26"/>
      <c r="N4" s="26"/>
      <c r="O4" s="26"/>
      <c r="P4" s="29"/>
    </row>
    <row r="5" spans="1:16">
      <c r="A5" s="26"/>
      <c r="B5" s="26"/>
      <c r="C5" s="27" t="s">
        <v>18</v>
      </c>
      <c r="D5" s="1" t="s">
        <v>214</v>
      </c>
      <c r="E5" s="1"/>
      <c r="F5" s="1"/>
      <c r="G5" s="1"/>
      <c r="H5" s="1"/>
      <c r="I5" s="1"/>
      <c r="J5" s="1"/>
      <c r="K5" s="1"/>
      <c r="L5" s="26"/>
      <c r="M5" s="26"/>
      <c r="N5" s="26"/>
      <c r="O5" s="26"/>
      <c r="P5" s="29"/>
    </row>
    <row r="6" spans="1:16">
      <c r="A6" s="26"/>
      <c r="B6" s="26"/>
      <c r="C6" s="28" t="s">
        <v>53</v>
      </c>
      <c r="D6" s="292" t="s">
        <v>211</v>
      </c>
      <c r="E6" s="292"/>
      <c r="F6" s="292"/>
      <c r="G6" s="292"/>
      <c r="H6" s="292"/>
      <c r="I6" s="292"/>
      <c r="J6" s="292"/>
      <c r="K6" s="292"/>
      <c r="L6" s="26"/>
      <c r="M6" s="26"/>
      <c r="N6" s="26"/>
      <c r="O6" s="26"/>
      <c r="P6" s="29"/>
    </row>
    <row r="7" spans="1:16">
      <c r="A7" s="26"/>
      <c r="B7" s="26"/>
      <c r="C7" s="28" t="s">
        <v>54</v>
      </c>
      <c r="D7" s="292" t="s">
        <v>212</v>
      </c>
      <c r="E7" s="292"/>
      <c r="F7" s="292"/>
      <c r="G7" s="292"/>
      <c r="H7" s="292"/>
      <c r="I7" s="292"/>
      <c r="J7" s="292"/>
      <c r="K7" s="292"/>
      <c r="L7" s="26"/>
      <c r="M7" s="26"/>
      <c r="N7" s="26"/>
      <c r="O7" s="26"/>
      <c r="P7" s="29"/>
    </row>
    <row r="8" spans="1:16">
      <c r="A8" s="26"/>
      <c r="B8" s="26"/>
      <c r="C8" s="125" t="s">
        <v>20</v>
      </c>
      <c r="D8" s="292"/>
      <c r="E8" s="292"/>
      <c r="F8" s="292"/>
      <c r="G8" s="292"/>
      <c r="H8" s="292"/>
      <c r="I8" s="292"/>
      <c r="J8" s="292"/>
      <c r="K8" s="292"/>
      <c r="L8" s="26"/>
      <c r="M8" s="26"/>
      <c r="N8" s="26"/>
      <c r="O8" s="26"/>
      <c r="P8" s="29"/>
    </row>
    <row r="9" spans="1:16" ht="15" customHeight="1">
      <c r="A9" s="294" t="s">
        <v>213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</row>
    <row r="10" spans="1:16">
      <c r="A10" s="26"/>
      <c r="B10" s="26"/>
      <c r="C10" s="26"/>
      <c r="D10" s="160"/>
      <c r="E10" s="26"/>
      <c r="F10" s="26"/>
      <c r="G10" s="26"/>
      <c r="H10" s="26"/>
      <c r="I10" s="26"/>
      <c r="J10" s="293" t="s">
        <v>55</v>
      </c>
      <c r="K10" s="293"/>
      <c r="L10" s="293"/>
      <c r="M10" s="293"/>
      <c r="N10" s="30">
        <f>P61</f>
        <v>0</v>
      </c>
      <c r="O10" s="26"/>
      <c r="P10" s="29"/>
    </row>
    <row r="11" spans="1:16">
      <c r="A11" s="56"/>
      <c r="B11" s="55"/>
      <c r="C11" s="26"/>
      <c r="D11" s="55"/>
      <c r="E11" s="55"/>
      <c r="F11" s="26"/>
      <c r="G11" s="26"/>
      <c r="H11" s="26"/>
      <c r="I11" s="26"/>
      <c r="J11" s="26"/>
      <c r="K11" s="26"/>
      <c r="L11" s="318" t="s">
        <v>8</v>
      </c>
      <c r="M11" s="318"/>
      <c r="N11" s="291"/>
      <c r="O11" s="292"/>
      <c r="P11" s="26"/>
    </row>
    <row r="12" spans="1:16" ht="15.75" thickBot="1">
      <c r="A12" s="56"/>
      <c r="B12" s="55"/>
      <c r="C12" s="26"/>
      <c r="D12" s="55"/>
      <c r="E12" s="55"/>
      <c r="F12" s="26"/>
      <c r="G12" s="26"/>
      <c r="H12" s="26"/>
      <c r="I12" s="26"/>
      <c r="J12" s="26"/>
      <c r="K12" s="26"/>
      <c r="L12" s="138"/>
      <c r="M12" s="138"/>
      <c r="N12" s="136"/>
      <c r="O12" s="136"/>
      <c r="P12" s="26"/>
    </row>
    <row r="13" spans="1:16" ht="15.75" customHeight="1" thickBot="1">
      <c r="A13" s="257" t="s">
        <v>24</v>
      </c>
      <c r="B13" s="296" t="s">
        <v>56</v>
      </c>
      <c r="C13" s="298" t="s">
        <v>57</v>
      </c>
      <c r="D13" s="300" t="s">
        <v>58</v>
      </c>
      <c r="E13" s="302" t="s">
        <v>59</v>
      </c>
      <c r="F13" s="307" t="s">
        <v>60</v>
      </c>
      <c r="G13" s="289"/>
      <c r="H13" s="289"/>
      <c r="I13" s="289"/>
      <c r="J13" s="289"/>
      <c r="K13" s="290"/>
      <c r="L13" s="288" t="s">
        <v>61</v>
      </c>
      <c r="M13" s="289"/>
      <c r="N13" s="289"/>
      <c r="O13" s="289"/>
      <c r="P13" s="290"/>
    </row>
    <row r="14" spans="1:16" ht="78.75" customHeight="1" thickBot="1">
      <c r="A14" s="258"/>
      <c r="B14" s="314"/>
      <c r="C14" s="315"/>
      <c r="D14" s="316"/>
      <c r="E14" s="317"/>
      <c r="F14" s="61" t="s">
        <v>62</v>
      </c>
      <c r="G14" s="137" t="s">
        <v>75</v>
      </c>
      <c r="H14" s="137" t="s">
        <v>63</v>
      </c>
      <c r="I14" s="137" t="s">
        <v>64</v>
      </c>
      <c r="J14" s="137" t="s">
        <v>65</v>
      </c>
      <c r="K14" s="62" t="s">
        <v>66</v>
      </c>
      <c r="L14" s="34" t="s">
        <v>62</v>
      </c>
      <c r="M14" s="134" t="s">
        <v>63</v>
      </c>
      <c r="N14" s="134" t="s">
        <v>64</v>
      </c>
      <c r="O14" s="134" t="s">
        <v>65</v>
      </c>
      <c r="P14" s="33" t="s">
        <v>66</v>
      </c>
    </row>
    <row r="15" spans="1:16">
      <c r="A15" s="69"/>
      <c r="B15" s="132"/>
      <c r="C15" s="161"/>
      <c r="D15" s="162"/>
      <c r="E15" s="211"/>
      <c r="F15" s="66"/>
      <c r="G15" s="38"/>
      <c r="H15" s="38"/>
      <c r="I15" s="38"/>
      <c r="J15" s="38"/>
      <c r="K15" s="39"/>
      <c r="L15" s="232"/>
      <c r="M15" s="38"/>
      <c r="N15" s="38"/>
      <c r="O15" s="38"/>
      <c r="P15" s="39"/>
    </row>
    <row r="16" spans="1:16">
      <c r="A16" s="44">
        <v>1</v>
      </c>
      <c r="B16" s="14"/>
      <c r="C16" s="42" t="s">
        <v>93</v>
      </c>
      <c r="D16" s="91" t="s">
        <v>80</v>
      </c>
      <c r="E16" s="156">
        <f>39*3+13*2</f>
        <v>143</v>
      </c>
      <c r="F16" s="212"/>
      <c r="G16" s="168"/>
      <c r="H16" s="92"/>
      <c r="I16" s="92"/>
      <c r="J16" s="92"/>
      <c r="K16" s="169"/>
      <c r="L16" s="167"/>
      <c r="M16" s="168"/>
      <c r="N16" s="168"/>
      <c r="O16" s="168"/>
      <c r="P16" s="169"/>
    </row>
    <row r="17" spans="1:16">
      <c r="A17" s="44">
        <v>2</v>
      </c>
      <c r="B17" s="14"/>
      <c r="C17" s="42" t="s">
        <v>172</v>
      </c>
      <c r="D17" s="91" t="s">
        <v>88</v>
      </c>
      <c r="E17" s="156">
        <f>13*39</f>
        <v>507</v>
      </c>
      <c r="F17" s="212"/>
      <c r="G17" s="168"/>
      <c r="H17" s="92"/>
      <c r="I17" s="92"/>
      <c r="J17" s="92"/>
      <c r="K17" s="169"/>
      <c r="L17" s="167"/>
      <c r="M17" s="168"/>
      <c r="N17" s="168"/>
      <c r="O17" s="168"/>
      <c r="P17" s="169"/>
    </row>
    <row r="18" spans="1:16">
      <c r="A18" s="44">
        <v>3</v>
      </c>
      <c r="B18" s="14"/>
      <c r="C18" s="42" t="s">
        <v>94</v>
      </c>
      <c r="D18" s="91" t="s">
        <v>88</v>
      </c>
      <c r="E18" s="156">
        <f>E17</f>
        <v>507</v>
      </c>
      <c r="F18" s="212"/>
      <c r="G18" s="168"/>
      <c r="H18" s="92"/>
      <c r="I18" s="92"/>
      <c r="J18" s="92"/>
      <c r="K18" s="169"/>
      <c r="L18" s="167"/>
      <c r="M18" s="168"/>
      <c r="N18" s="168"/>
      <c r="O18" s="168"/>
      <c r="P18" s="169"/>
    </row>
    <row r="19" spans="1:16">
      <c r="A19" s="44">
        <v>4</v>
      </c>
      <c r="B19" s="14"/>
      <c r="C19" s="42" t="s">
        <v>289</v>
      </c>
      <c r="D19" s="91" t="s">
        <v>103</v>
      </c>
      <c r="E19" s="156">
        <f>39*2</f>
        <v>78</v>
      </c>
      <c r="F19" s="212"/>
      <c r="G19" s="168"/>
      <c r="H19" s="88"/>
      <c r="I19" s="88"/>
      <c r="J19" s="88"/>
      <c r="K19" s="169"/>
      <c r="L19" s="167"/>
      <c r="M19" s="168"/>
      <c r="N19" s="168"/>
      <c r="O19" s="168"/>
      <c r="P19" s="169"/>
    </row>
    <row r="20" spans="1:16">
      <c r="A20" s="44">
        <v>5</v>
      </c>
      <c r="B20" s="14"/>
      <c r="C20" s="42" t="s">
        <v>284</v>
      </c>
      <c r="D20" s="91" t="s">
        <v>82</v>
      </c>
      <c r="E20" s="156">
        <v>40</v>
      </c>
      <c r="F20" s="212"/>
      <c r="G20" s="168"/>
      <c r="H20" s="92"/>
      <c r="I20" s="92"/>
      <c r="J20" s="92"/>
      <c r="K20" s="169"/>
      <c r="L20" s="167"/>
      <c r="M20" s="168"/>
      <c r="N20" s="168"/>
      <c r="O20" s="168"/>
      <c r="P20" s="169"/>
    </row>
    <row r="21" spans="1:16">
      <c r="A21" s="44">
        <f t="shared" ref="A21:A59" si="0">IF(E21&gt;0,IF(F21&gt;0,1+MAX(A6:A20),0),0)</f>
        <v>0</v>
      </c>
      <c r="B21" s="14"/>
      <c r="C21" s="43" t="s">
        <v>285</v>
      </c>
      <c r="D21" s="91" t="s">
        <v>105</v>
      </c>
      <c r="E21" s="156">
        <f>E20*1.8*15</f>
        <v>1080</v>
      </c>
      <c r="F21" s="212"/>
      <c r="G21" s="168"/>
      <c r="H21" s="92"/>
      <c r="I21" s="92"/>
      <c r="J21" s="92"/>
      <c r="K21" s="169"/>
      <c r="L21" s="167"/>
      <c r="M21" s="168"/>
      <c r="N21" s="168"/>
      <c r="O21" s="168"/>
      <c r="P21" s="169"/>
    </row>
    <row r="22" spans="1:16">
      <c r="A22" s="44">
        <f t="shared" si="0"/>
        <v>0</v>
      </c>
      <c r="B22" s="14"/>
      <c r="C22" s="43" t="s">
        <v>286</v>
      </c>
      <c r="D22" s="91" t="s">
        <v>98</v>
      </c>
      <c r="E22" s="156">
        <f>E20*0.05*0.1*0.6*1.25</f>
        <v>0.15</v>
      </c>
      <c r="F22" s="212"/>
      <c r="G22" s="168"/>
      <c r="H22" s="92"/>
      <c r="I22" s="92"/>
      <c r="J22" s="92"/>
      <c r="K22" s="169"/>
      <c r="L22" s="167"/>
      <c r="M22" s="168"/>
      <c r="N22" s="168"/>
      <c r="O22" s="168"/>
      <c r="P22" s="169"/>
    </row>
    <row r="23" spans="1:16">
      <c r="A23" s="44">
        <f t="shared" si="0"/>
        <v>0</v>
      </c>
      <c r="B23" s="14"/>
      <c r="C23" s="43" t="s">
        <v>287</v>
      </c>
      <c r="D23" s="91" t="s">
        <v>108</v>
      </c>
      <c r="E23" s="156">
        <f>E20</f>
        <v>40</v>
      </c>
      <c r="F23" s="212"/>
      <c r="G23" s="168"/>
      <c r="H23" s="92"/>
      <c r="I23" s="92"/>
      <c r="J23" s="92"/>
      <c r="K23" s="169"/>
      <c r="L23" s="167"/>
      <c r="M23" s="168"/>
      <c r="N23" s="168"/>
      <c r="O23" s="168"/>
      <c r="P23" s="169"/>
    </row>
    <row r="24" spans="1:16">
      <c r="A24" s="44">
        <v>6</v>
      </c>
      <c r="B24" s="14"/>
      <c r="C24" s="42" t="s">
        <v>95</v>
      </c>
      <c r="D24" s="91" t="s">
        <v>88</v>
      </c>
      <c r="E24" s="156">
        <f>E18</f>
        <v>507</v>
      </c>
      <c r="F24" s="212"/>
      <c r="G24" s="168"/>
      <c r="H24" s="92"/>
      <c r="I24" s="92"/>
      <c r="J24" s="92"/>
      <c r="K24" s="169"/>
      <c r="L24" s="167"/>
      <c r="M24" s="168"/>
      <c r="N24" s="168"/>
      <c r="O24" s="168"/>
      <c r="P24" s="169"/>
    </row>
    <row r="25" spans="1:16">
      <c r="A25" s="44">
        <f t="shared" si="0"/>
        <v>0</v>
      </c>
      <c r="B25" s="14"/>
      <c r="C25" s="43" t="s">
        <v>96</v>
      </c>
      <c r="D25" s="91" t="s">
        <v>88</v>
      </c>
      <c r="E25" s="156">
        <f>E24*1.15</f>
        <v>583.04999999999995</v>
      </c>
      <c r="F25" s="212"/>
      <c r="G25" s="168"/>
      <c r="H25" s="92"/>
      <c r="I25" s="92"/>
      <c r="J25" s="92"/>
      <c r="K25" s="169"/>
      <c r="L25" s="167"/>
      <c r="M25" s="168"/>
      <c r="N25" s="168"/>
      <c r="O25" s="168"/>
      <c r="P25" s="169"/>
    </row>
    <row r="26" spans="1:16">
      <c r="A26" s="44">
        <f t="shared" si="0"/>
        <v>0</v>
      </c>
      <c r="B26" s="14"/>
      <c r="C26" s="43" t="s">
        <v>278</v>
      </c>
      <c r="D26" s="91" t="s">
        <v>98</v>
      </c>
      <c r="E26" s="156">
        <f>47*12.9*0.025*0.075*2</f>
        <v>2.2736250000000005</v>
      </c>
      <c r="F26" s="212"/>
      <c r="G26" s="168"/>
      <c r="H26" s="92"/>
      <c r="I26" s="92"/>
      <c r="J26" s="92"/>
      <c r="K26" s="169"/>
      <c r="L26" s="167"/>
      <c r="M26" s="168"/>
      <c r="N26" s="168"/>
      <c r="O26" s="168"/>
      <c r="P26" s="169"/>
    </row>
    <row r="27" spans="1:16">
      <c r="A27" s="44">
        <f t="shared" si="0"/>
        <v>0</v>
      </c>
      <c r="B27" s="14"/>
      <c r="C27" s="43" t="s">
        <v>99</v>
      </c>
      <c r="D27" s="91" t="s">
        <v>90</v>
      </c>
      <c r="E27" s="156">
        <f>E24</f>
        <v>507</v>
      </c>
      <c r="F27" s="212"/>
      <c r="G27" s="168"/>
      <c r="H27" s="92"/>
      <c r="I27" s="92"/>
      <c r="J27" s="92"/>
      <c r="K27" s="169"/>
      <c r="L27" s="167"/>
      <c r="M27" s="168"/>
      <c r="N27" s="168"/>
      <c r="O27" s="168"/>
      <c r="P27" s="169"/>
    </row>
    <row r="28" spans="1:16">
      <c r="A28" s="44">
        <v>7</v>
      </c>
      <c r="B28" s="14"/>
      <c r="C28" s="42" t="s">
        <v>100</v>
      </c>
      <c r="D28" s="91" t="s">
        <v>88</v>
      </c>
      <c r="E28" s="156">
        <f>E24</f>
        <v>507</v>
      </c>
      <c r="F28" s="212"/>
      <c r="G28" s="168"/>
      <c r="H28" s="92"/>
      <c r="I28" s="92"/>
      <c r="J28" s="92"/>
      <c r="K28" s="169"/>
      <c r="L28" s="167"/>
      <c r="M28" s="168"/>
      <c r="N28" s="168"/>
      <c r="O28" s="168"/>
      <c r="P28" s="169"/>
    </row>
    <row r="29" spans="1:16">
      <c r="A29" s="44">
        <f t="shared" si="0"/>
        <v>0</v>
      </c>
      <c r="B29" s="14"/>
      <c r="C29" s="43" t="s">
        <v>279</v>
      </c>
      <c r="D29" s="91" t="s">
        <v>98</v>
      </c>
      <c r="E29" s="156">
        <f>40*39*0.073*0.095*1.1</f>
        <v>11.900460000000001</v>
      </c>
      <c r="F29" s="212"/>
      <c r="G29" s="168"/>
      <c r="H29" s="92"/>
      <c r="I29" s="92"/>
      <c r="J29" s="92"/>
      <c r="K29" s="169"/>
      <c r="L29" s="167"/>
      <c r="M29" s="168"/>
      <c r="N29" s="168"/>
      <c r="O29" s="168"/>
      <c r="P29" s="169"/>
    </row>
    <row r="30" spans="1:16">
      <c r="A30" s="44">
        <f t="shared" si="0"/>
        <v>0</v>
      </c>
      <c r="B30" s="14"/>
      <c r="C30" s="43" t="s">
        <v>99</v>
      </c>
      <c r="D30" s="91" t="s">
        <v>90</v>
      </c>
      <c r="E30" s="156">
        <f>E28</f>
        <v>507</v>
      </c>
      <c r="F30" s="212"/>
      <c r="G30" s="168"/>
      <c r="H30" s="92"/>
      <c r="I30" s="92"/>
      <c r="J30" s="92"/>
      <c r="K30" s="169"/>
      <c r="L30" s="167"/>
      <c r="M30" s="168"/>
      <c r="N30" s="168"/>
      <c r="O30" s="168"/>
      <c r="P30" s="169"/>
    </row>
    <row r="31" spans="1:16">
      <c r="A31" s="44">
        <v>8</v>
      </c>
      <c r="B31" s="14"/>
      <c r="C31" s="42" t="s">
        <v>101</v>
      </c>
      <c r="D31" s="91" t="s">
        <v>88</v>
      </c>
      <c r="E31" s="156">
        <f>E28</f>
        <v>507</v>
      </c>
      <c r="F31" s="212"/>
      <c r="G31" s="168"/>
      <c r="H31" s="92"/>
      <c r="I31" s="92"/>
      <c r="J31" s="92"/>
      <c r="K31" s="169"/>
      <c r="L31" s="167"/>
      <c r="M31" s="168"/>
      <c r="N31" s="168"/>
      <c r="O31" s="168"/>
      <c r="P31" s="169"/>
    </row>
    <row r="32" spans="1:16">
      <c r="A32" s="44">
        <f t="shared" si="0"/>
        <v>0</v>
      </c>
      <c r="B32" s="14"/>
      <c r="C32" s="43" t="s">
        <v>173</v>
      </c>
      <c r="D32" s="91" t="s">
        <v>88</v>
      </c>
      <c r="E32" s="156">
        <f>E31*1.1</f>
        <v>557.70000000000005</v>
      </c>
      <c r="F32" s="212"/>
      <c r="G32" s="168"/>
      <c r="H32" s="92"/>
      <c r="I32" s="92"/>
      <c r="J32" s="92"/>
      <c r="K32" s="169"/>
      <c r="L32" s="167"/>
      <c r="M32" s="168"/>
      <c r="N32" s="168"/>
      <c r="O32" s="168"/>
      <c r="P32" s="169"/>
    </row>
    <row r="33" spans="1:16">
      <c r="A33" s="44">
        <f t="shared" si="0"/>
        <v>0</v>
      </c>
      <c r="B33" s="14"/>
      <c r="C33" s="43" t="s">
        <v>99</v>
      </c>
      <c r="D33" s="91" t="s">
        <v>82</v>
      </c>
      <c r="E33" s="156">
        <f>E31*8</f>
        <v>4056</v>
      </c>
      <c r="F33" s="212"/>
      <c r="G33" s="168"/>
      <c r="H33" s="92"/>
      <c r="I33" s="92"/>
      <c r="J33" s="92"/>
      <c r="K33" s="169"/>
      <c r="L33" s="167"/>
      <c r="M33" s="168"/>
      <c r="N33" s="168"/>
      <c r="O33" s="168"/>
      <c r="P33" s="169"/>
    </row>
    <row r="34" spans="1:16" ht="22.5">
      <c r="A34" s="44">
        <v>9</v>
      </c>
      <c r="B34" s="14"/>
      <c r="C34" s="42" t="s">
        <v>174</v>
      </c>
      <c r="D34" s="91" t="s">
        <v>80</v>
      </c>
      <c r="E34" s="156">
        <f>39*5+13*2</f>
        <v>221</v>
      </c>
      <c r="F34" s="212"/>
      <c r="G34" s="168"/>
      <c r="H34" s="92"/>
      <c r="I34" s="92"/>
      <c r="J34" s="92"/>
      <c r="K34" s="169"/>
      <c r="L34" s="167"/>
      <c r="M34" s="168"/>
      <c r="N34" s="168"/>
      <c r="O34" s="168"/>
      <c r="P34" s="169"/>
    </row>
    <row r="35" spans="1:16" ht="22.5">
      <c r="A35" s="44">
        <f t="shared" si="0"/>
        <v>0</v>
      </c>
      <c r="B35" s="14"/>
      <c r="C35" s="43" t="s">
        <v>196</v>
      </c>
      <c r="D35" s="91" t="s">
        <v>80</v>
      </c>
      <c r="E35" s="156">
        <f>E34*1.1</f>
        <v>243.10000000000002</v>
      </c>
      <c r="F35" s="212"/>
      <c r="G35" s="168"/>
      <c r="H35" s="92"/>
      <c r="I35" s="92"/>
      <c r="J35" s="92"/>
      <c r="K35" s="169"/>
      <c r="L35" s="167"/>
      <c r="M35" s="168"/>
      <c r="N35" s="168"/>
      <c r="O35" s="168"/>
      <c r="P35" s="169"/>
    </row>
    <row r="36" spans="1:16">
      <c r="A36" s="44">
        <v>10</v>
      </c>
      <c r="B36" s="14"/>
      <c r="C36" s="42" t="s">
        <v>102</v>
      </c>
      <c r="D36" s="14" t="s">
        <v>103</v>
      </c>
      <c r="E36" s="15">
        <f>39*2+13*6</f>
        <v>156</v>
      </c>
      <c r="F36" s="212"/>
      <c r="G36" s="168"/>
      <c r="H36" s="92"/>
      <c r="I36" s="92"/>
      <c r="J36" s="92"/>
      <c r="K36" s="169"/>
      <c r="L36" s="167"/>
      <c r="M36" s="168"/>
      <c r="N36" s="168"/>
      <c r="O36" s="168"/>
      <c r="P36" s="169"/>
    </row>
    <row r="37" spans="1:16" ht="22.5">
      <c r="A37" s="44">
        <v>11</v>
      </c>
      <c r="B37" s="14"/>
      <c r="C37" s="42" t="s">
        <v>175</v>
      </c>
      <c r="D37" s="14" t="s">
        <v>103</v>
      </c>
      <c r="E37" s="15">
        <f>E36</f>
        <v>156</v>
      </c>
      <c r="F37" s="212"/>
      <c r="G37" s="168"/>
      <c r="H37" s="92"/>
      <c r="I37" s="92"/>
      <c r="J37" s="92"/>
      <c r="K37" s="169"/>
      <c r="L37" s="167"/>
      <c r="M37" s="168"/>
      <c r="N37" s="168"/>
      <c r="O37" s="168"/>
      <c r="P37" s="169"/>
    </row>
    <row r="38" spans="1:16">
      <c r="A38" s="44">
        <v>12</v>
      </c>
      <c r="B38" s="14"/>
      <c r="C38" s="42" t="s">
        <v>176</v>
      </c>
      <c r="D38" s="91" t="s">
        <v>80</v>
      </c>
      <c r="E38" s="156">
        <f>39*2+13*2</f>
        <v>104</v>
      </c>
      <c r="F38" s="212"/>
      <c r="G38" s="168"/>
      <c r="H38" s="92"/>
      <c r="I38" s="92"/>
      <c r="J38" s="92"/>
      <c r="K38" s="169"/>
      <c r="L38" s="167"/>
      <c r="M38" s="168"/>
      <c r="N38" s="168"/>
      <c r="O38" s="168"/>
      <c r="P38" s="169"/>
    </row>
    <row r="39" spans="1:16">
      <c r="A39" s="44">
        <f t="shared" si="0"/>
        <v>0</v>
      </c>
      <c r="B39" s="14"/>
      <c r="C39" s="43" t="s">
        <v>97</v>
      </c>
      <c r="D39" s="91" t="s">
        <v>98</v>
      </c>
      <c r="E39" s="156">
        <f>E38*0.02*0.1*4*1.25</f>
        <v>1.04</v>
      </c>
      <c r="F39" s="212"/>
      <c r="G39" s="168"/>
      <c r="H39" s="92"/>
      <c r="I39" s="92"/>
      <c r="J39" s="92"/>
      <c r="K39" s="169"/>
      <c r="L39" s="167"/>
      <c r="M39" s="168"/>
      <c r="N39" s="168"/>
      <c r="O39" s="168"/>
      <c r="P39" s="169"/>
    </row>
    <row r="40" spans="1:16">
      <c r="A40" s="44">
        <f t="shared" si="0"/>
        <v>0</v>
      </c>
      <c r="B40" s="14"/>
      <c r="C40" s="43" t="s">
        <v>99</v>
      </c>
      <c r="D40" s="91" t="s">
        <v>90</v>
      </c>
      <c r="E40" s="156">
        <f>E38</f>
        <v>104</v>
      </c>
      <c r="F40" s="212"/>
      <c r="G40" s="168"/>
      <c r="H40" s="92"/>
      <c r="I40" s="92"/>
      <c r="J40" s="92"/>
      <c r="K40" s="169"/>
      <c r="L40" s="167"/>
      <c r="M40" s="168"/>
      <c r="N40" s="168"/>
      <c r="O40" s="168"/>
      <c r="P40" s="169"/>
    </row>
    <row r="41" spans="1:16">
      <c r="A41" s="44">
        <f t="shared" si="0"/>
        <v>0</v>
      </c>
      <c r="B41" s="14"/>
      <c r="C41" s="43" t="s">
        <v>104</v>
      </c>
      <c r="D41" s="91" t="s">
        <v>105</v>
      </c>
      <c r="E41" s="156">
        <v>8.5</v>
      </c>
      <c r="F41" s="212"/>
      <c r="G41" s="168"/>
      <c r="H41" s="92"/>
      <c r="I41" s="92"/>
      <c r="J41" s="92"/>
      <c r="K41" s="169"/>
      <c r="L41" s="167"/>
      <c r="M41" s="168"/>
      <c r="N41" s="168"/>
      <c r="O41" s="168"/>
      <c r="P41" s="169"/>
    </row>
    <row r="42" spans="1:16">
      <c r="A42" s="44">
        <v>13</v>
      </c>
      <c r="B42" s="14"/>
      <c r="C42" s="42" t="s">
        <v>106</v>
      </c>
      <c r="D42" s="139" t="s">
        <v>107</v>
      </c>
      <c r="E42" s="15">
        <v>2</v>
      </c>
      <c r="F42" s="212"/>
      <c r="G42" s="168"/>
      <c r="H42" s="92"/>
      <c r="I42" s="92"/>
      <c r="J42" s="92"/>
      <c r="K42" s="169"/>
      <c r="L42" s="167"/>
      <c r="M42" s="168"/>
      <c r="N42" s="168"/>
      <c r="O42" s="168"/>
      <c r="P42" s="169"/>
    </row>
    <row r="43" spans="1:16">
      <c r="A43" s="44">
        <f t="shared" si="0"/>
        <v>0</v>
      </c>
      <c r="B43" s="14"/>
      <c r="C43" s="43" t="s">
        <v>177</v>
      </c>
      <c r="D43" s="139" t="s">
        <v>82</v>
      </c>
      <c r="E43" s="15">
        <v>2</v>
      </c>
      <c r="F43" s="212"/>
      <c r="G43" s="168"/>
      <c r="H43" s="92"/>
      <c r="I43" s="92"/>
      <c r="J43" s="92"/>
      <c r="K43" s="169"/>
      <c r="L43" s="167"/>
      <c r="M43" s="168"/>
      <c r="N43" s="168"/>
      <c r="O43" s="168"/>
      <c r="P43" s="169"/>
    </row>
    <row r="44" spans="1:16">
      <c r="A44" s="44">
        <v>14</v>
      </c>
      <c r="B44" s="14"/>
      <c r="C44" s="42" t="s">
        <v>178</v>
      </c>
      <c r="D44" s="139" t="s">
        <v>108</v>
      </c>
      <c r="E44" s="15">
        <v>2</v>
      </c>
      <c r="F44" s="212"/>
      <c r="G44" s="168"/>
      <c r="H44" s="92"/>
      <c r="I44" s="92"/>
      <c r="J44" s="92"/>
      <c r="K44" s="169"/>
      <c r="L44" s="167"/>
      <c r="M44" s="168"/>
      <c r="N44" s="168"/>
      <c r="O44" s="168"/>
      <c r="P44" s="169"/>
    </row>
    <row r="45" spans="1:16">
      <c r="A45" s="44">
        <v>15</v>
      </c>
      <c r="B45" s="14"/>
      <c r="C45" s="42" t="s">
        <v>179</v>
      </c>
      <c r="D45" s="139" t="s">
        <v>107</v>
      </c>
      <c r="E45" s="15">
        <v>6</v>
      </c>
      <c r="F45" s="212"/>
      <c r="G45" s="168"/>
      <c r="H45" s="92"/>
      <c r="I45" s="92"/>
      <c r="J45" s="92"/>
      <c r="K45" s="169"/>
      <c r="L45" s="167"/>
      <c r="M45" s="168"/>
      <c r="N45" s="168"/>
      <c r="O45" s="168"/>
      <c r="P45" s="169"/>
    </row>
    <row r="46" spans="1:16">
      <c r="A46" s="44">
        <v>16</v>
      </c>
      <c r="B46" s="14"/>
      <c r="C46" s="42" t="s">
        <v>180</v>
      </c>
      <c r="D46" s="139" t="s">
        <v>107</v>
      </c>
      <c r="E46" s="15">
        <v>6</v>
      </c>
      <c r="F46" s="212"/>
      <c r="G46" s="168"/>
      <c r="H46" s="92"/>
      <c r="I46" s="92"/>
      <c r="J46" s="92"/>
      <c r="K46" s="169"/>
      <c r="L46" s="167"/>
      <c r="M46" s="168"/>
      <c r="N46" s="168"/>
      <c r="O46" s="168"/>
      <c r="P46" s="169"/>
    </row>
    <row r="47" spans="1:16">
      <c r="A47" s="44">
        <f t="shared" si="0"/>
        <v>0</v>
      </c>
      <c r="B47" s="14"/>
      <c r="C47" s="43" t="s">
        <v>109</v>
      </c>
      <c r="D47" s="139" t="s">
        <v>82</v>
      </c>
      <c r="E47" s="15">
        <v>6</v>
      </c>
      <c r="F47" s="212"/>
      <c r="G47" s="168"/>
      <c r="H47" s="92"/>
      <c r="I47" s="92"/>
      <c r="J47" s="92"/>
      <c r="K47" s="169"/>
      <c r="L47" s="167"/>
      <c r="M47" s="168"/>
      <c r="N47" s="168"/>
      <c r="O47" s="168"/>
      <c r="P47" s="169"/>
    </row>
    <row r="48" spans="1:16">
      <c r="A48" s="44">
        <v>17</v>
      </c>
      <c r="B48" s="14"/>
      <c r="C48" s="42" t="s">
        <v>116</v>
      </c>
      <c r="D48" s="139" t="s">
        <v>107</v>
      </c>
      <c r="E48" s="15">
        <v>6</v>
      </c>
      <c r="F48" s="212"/>
      <c r="G48" s="168"/>
      <c r="H48" s="92"/>
      <c r="I48" s="92"/>
      <c r="J48" s="92"/>
      <c r="K48" s="169"/>
      <c r="L48" s="167"/>
      <c r="M48" s="168"/>
      <c r="N48" s="168"/>
      <c r="O48" s="168"/>
      <c r="P48" s="169"/>
    </row>
    <row r="49" spans="1:16">
      <c r="A49" s="44">
        <v>18</v>
      </c>
      <c r="B49" s="14"/>
      <c r="C49" s="42" t="s">
        <v>280</v>
      </c>
      <c r="D49" s="14" t="s">
        <v>88</v>
      </c>
      <c r="E49" s="15">
        <v>54.131</v>
      </c>
      <c r="F49" s="212"/>
      <c r="G49" s="168"/>
      <c r="H49" s="92"/>
      <c r="I49" s="92"/>
      <c r="J49" s="92"/>
      <c r="K49" s="169"/>
      <c r="L49" s="167"/>
      <c r="M49" s="168"/>
      <c r="N49" s="168"/>
      <c r="O49" s="168"/>
      <c r="P49" s="169"/>
    </row>
    <row r="50" spans="1:16">
      <c r="A50" s="44">
        <f t="shared" si="0"/>
        <v>0</v>
      </c>
      <c r="B50" s="14"/>
      <c r="C50" s="43" t="s">
        <v>281</v>
      </c>
      <c r="D50" s="14" t="s">
        <v>88</v>
      </c>
      <c r="E50" s="15">
        <f>E49*1.1</f>
        <v>59.544100000000007</v>
      </c>
      <c r="F50" s="212"/>
      <c r="G50" s="168"/>
      <c r="H50" s="92"/>
      <c r="I50" s="92"/>
      <c r="J50" s="92"/>
      <c r="K50" s="169"/>
      <c r="L50" s="167"/>
      <c r="M50" s="168"/>
      <c r="N50" s="168"/>
      <c r="O50" s="168"/>
      <c r="P50" s="169"/>
    </row>
    <row r="51" spans="1:16" ht="22.5">
      <c r="A51" s="44">
        <v>19</v>
      </c>
      <c r="B51" s="14"/>
      <c r="C51" s="42" t="s">
        <v>282</v>
      </c>
      <c r="D51" s="213" t="s">
        <v>103</v>
      </c>
      <c r="E51" s="156">
        <f>39*2</f>
        <v>78</v>
      </c>
      <c r="F51" s="212"/>
      <c r="G51" s="168"/>
      <c r="H51" s="92"/>
      <c r="I51" s="92"/>
      <c r="J51" s="92"/>
      <c r="K51" s="169"/>
      <c r="L51" s="167"/>
      <c r="M51" s="168"/>
      <c r="N51" s="168"/>
      <c r="O51" s="168"/>
      <c r="P51" s="169"/>
    </row>
    <row r="52" spans="1:16">
      <c r="A52" s="44">
        <f t="shared" si="0"/>
        <v>0</v>
      </c>
      <c r="B52" s="14"/>
      <c r="C52" s="43" t="s">
        <v>283</v>
      </c>
      <c r="D52" s="139" t="s">
        <v>103</v>
      </c>
      <c r="E52" s="15">
        <f>E51</f>
        <v>78</v>
      </c>
      <c r="F52" s="212"/>
      <c r="G52" s="168"/>
      <c r="H52" s="92"/>
      <c r="I52" s="92"/>
      <c r="J52" s="92"/>
      <c r="K52" s="169"/>
      <c r="L52" s="167"/>
      <c r="M52" s="168"/>
      <c r="N52" s="168"/>
      <c r="O52" s="168"/>
      <c r="P52" s="169"/>
    </row>
    <row r="53" spans="1:16">
      <c r="A53" s="44">
        <v>20</v>
      </c>
      <c r="B53" s="14"/>
      <c r="C53" s="42" t="s">
        <v>181</v>
      </c>
      <c r="D53" s="91" t="s">
        <v>82</v>
      </c>
      <c r="E53" s="156">
        <v>6</v>
      </c>
      <c r="F53" s="212"/>
      <c r="G53" s="168"/>
      <c r="H53" s="92"/>
      <c r="I53" s="92"/>
      <c r="J53" s="92"/>
      <c r="K53" s="169"/>
      <c r="L53" s="167"/>
      <c r="M53" s="168"/>
      <c r="N53" s="168"/>
      <c r="O53" s="168"/>
      <c r="P53" s="169"/>
    </row>
    <row r="54" spans="1:16">
      <c r="A54" s="44">
        <f t="shared" si="0"/>
        <v>0</v>
      </c>
      <c r="B54" s="14"/>
      <c r="C54" s="43" t="s">
        <v>182</v>
      </c>
      <c r="D54" s="91" t="s">
        <v>82</v>
      </c>
      <c r="E54" s="156">
        <v>6</v>
      </c>
      <c r="F54" s="212"/>
      <c r="G54" s="168"/>
      <c r="H54" s="92"/>
      <c r="I54" s="92"/>
      <c r="J54" s="92"/>
      <c r="K54" s="169"/>
      <c r="L54" s="167"/>
      <c r="M54" s="168"/>
      <c r="N54" s="168"/>
      <c r="O54" s="168"/>
      <c r="P54" s="169"/>
    </row>
    <row r="55" spans="1:16" ht="22.5">
      <c r="A55" s="44">
        <v>21</v>
      </c>
      <c r="B55" s="14"/>
      <c r="C55" s="42" t="s">
        <v>288</v>
      </c>
      <c r="D55" s="91" t="s">
        <v>108</v>
      </c>
      <c r="E55" s="156">
        <v>1</v>
      </c>
      <c r="F55" s="212"/>
      <c r="G55" s="168"/>
      <c r="H55" s="92"/>
      <c r="I55" s="92"/>
      <c r="J55" s="92"/>
      <c r="K55" s="169"/>
      <c r="L55" s="167"/>
      <c r="M55" s="168"/>
      <c r="N55" s="168"/>
      <c r="O55" s="168"/>
      <c r="P55" s="169"/>
    </row>
    <row r="56" spans="1:16">
      <c r="A56" s="44">
        <v>22</v>
      </c>
      <c r="B56" s="14"/>
      <c r="C56" s="42" t="s">
        <v>117</v>
      </c>
      <c r="D56" s="91" t="s">
        <v>118</v>
      </c>
      <c r="E56" s="156">
        <v>15</v>
      </c>
      <c r="F56" s="212"/>
      <c r="G56" s="168"/>
      <c r="H56" s="92"/>
      <c r="I56" s="92"/>
      <c r="J56" s="92"/>
      <c r="K56" s="169"/>
      <c r="L56" s="167"/>
      <c r="M56" s="168"/>
      <c r="N56" s="168"/>
      <c r="O56" s="168"/>
      <c r="P56" s="169"/>
    </row>
    <row r="57" spans="1:16">
      <c r="A57" s="44">
        <v>23</v>
      </c>
      <c r="B57" s="14"/>
      <c r="C57" s="42" t="s">
        <v>119</v>
      </c>
      <c r="D57" s="91" t="s">
        <v>82</v>
      </c>
      <c r="E57" s="156">
        <v>2</v>
      </c>
      <c r="F57" s="212"/>
      <c r="G57" s="168"/>
      <c r="H57" s="92"/>
      <c r="I57" s="92"/>
      <c r="J57" s="92"/>
      <c r="K57" s="169"/>
      <c r="L57" s="167"/>
      <c r="M57" s="168"/>
      <c r="N57" s="168"/>
      <c r="O57" s="168"/>
      <c r="P57" s="169"/>
    </row>
    <row r="58" spans="1:16">
      <c r="A58" s="44">
        <v>24</v>
      </c>
      <c r="B58" s="14"/>
      <c r="C58" s="42" t="s">
        <v>120</v>
      </c>
      <c r="D58" s="14" t="s">
        <v>82</v>
      </c>
      <c r="E58" s="47">
        <v>2</v>
      </c>
      <c r="F58" s="212"/>
      <c r="G58" s="168"/>
      <c r="H58" s="92"/>
      <c r="I58" s="92"/>
      <c r="J58" s="92"/>
      <c r="K58" s="169"/>
      <c r="L58" s="167"/>
      <c r="M58" s="168"/>
      <c r="N58" s="168"/>
      <c r="O58" s="168"/>
      <c r="P58" s="169"/>
    </row>
    <row r="59" spans="1:16">
      <c r="A59" s="44">
        <f t="shared" si="0"/>
        <v>0</v>
      </c>
      <c r="B59" s="14"/>
      <c r="C59" s="43" t="s">
        <v>121</v>
      </c>
      <c r="D59" s="46" t="s">
        <v>82</v>
      </c>
      <c r="E59" s="47">
        <v>2</v>
      </c>
      <c r="F59" s="212"/>
      <c r="G59" s="168"/>
      <c r="H59" s="92"/>
      <c r="I59" s="92"/>
      <c r="J59" s="92"/>
      <c r="K59" s="169"/>
      <c r="L59" s="167"/>
      <c r="M59" s="168"/>
      <c r="N59" s="168"/>
      <c r="O59" s="168"/>
      <c r="P59" s="169"/>
    </row>
    <row r="60" spans="1:16" ht="15.75" thickBot="1">
      <c r="A60" s="59"/>
      <c r="B60" s="16"/>
      <c r="C60" s="67"/>
      <c r="D60" s="16"/>
      <c r="E60" s="214"/>
      <c r="F60" s="215">
        <f t="shared" ref="F60" si="1">IF(H60&gt;0.001,H60/G60,0)</f>
        <v>0</v>
      </c>
      <c r="G60" s="152">
        <f t="shared" ref="G60" si="2">IF(H60&gt;0.001,5,0)</f>
        <v>0</v>
      </c>
      <c r="H60" s="120"/>
      <c r="I60" s="120"/>
      <c r="J60" s="120"/>
      <c r="K60" s="153">
        <f t="shared" ref="K60" si="3">SUM(H60:J60)</f>
        <v>0</v>
      </c>
      <c r="L60" s="151">
        <f t="shared" ref="L60" si="4">ROUND($E60*F60,2)</f>
        <v>0</v>
      </c>
      <c r="M60" s="152">
        <f t="shared" ref="M60:O60" si="5">ROUND($E60*H60,2)</f>
        <v>0</v>
      </c>
      <c r="N60" s="152">
        <f t="shared" si="5"/>
        <v>0</v>
      </c>
      <c r="O60" s="152">
        <f t="shared" si="5"/>
        <v>0</v>
      </c>
      <c r="P60" s="153">
        <f t="shared" ref="P60" si="6">SUM(M60:O60)</f>
        <v>0</v>
      </c>
    </row>
    <row r="61" spans="1:16" ht="15.75" customHeight="1" thickBot="1">
      <c r="A61" s="311" t="s">
        <v>203</v>
      </c>
      <c r="B61" s="312"/>
      <c r="C61" s="312"/>
      <c r="D61" s="312"/>
      <c r="E61" s="312"/>
      <c r="F61" s="312"/>
      <c r="G61" s="312"/>
      <c r="H61" s="312"/>
      <c r="I61" s="312"/>
      <c r="J61" s="312"/>
      <c r="K61" s="313"/>
      <c r="L61" s="36">
        <f>SUM(L16:L60)</f>
        <v>0</v>
      </c>
      <c r="M61" s="36">
        <f>SUM(M16:M60)</f>
        <v>0</v>
      </c>
      <c r="N61" s="36">
        <f>SUM(N16:N60)</f>
        <v>0</v>
      </c>
      <c r="O61" s="36">
        <f>SUM(O16:O60)</f>
        <v>0</v>
      </c>
      <c r="P61" s="60">
        <f>SUM(P16:P60)</f>
        <v>0</v>
      </c>
    </row>
    <row r="62" spans="1:16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s="1" customFormat="1" ht="11.25">
      <c r="A64" s="1" t="s">
        <v>77</v>
      </c>
      <c r="B64" s="6"/>
      <c r="C64" s="236"/>
      <c r="D64" s="236"/>
      <c r="E64" s="236"/>
      <c r="F64" s="236"/>
      <c r="G64" s="236"/>
      <c r="H64" s="236"/>
    </row>
    <row r="65" spans="1:8" s="1" customFormat="1" ht="11.25">
      <c r="A65" s="6"/>
      <c r="B65" s="6"/>
      <c r="C65" s="237" t="s">
        <v>78</v>
      </c>
      <c r="D65" s="237"/>
      <c r="E65" s="237"/>
      <c r="F65" s="237"/>
      <c r="G65" s="237"/>
      <c r="H65" s="237"/>
    </row>
    <row r="66" spans="1:8" s="1" customFormat="1" ht="11.25">
      <c r="A66" s="6"/>
      <c r="B66" s="6"/>
      <c r="C66" s="6"/>
      <c r="D66" s="6"/>
      <c r="E66" s="6"/>
      <c r="F66" s="6"/>
      <c r="G66" s="6"/>
      <c r="H66" s="6"/>
    </row>
    <row r="67" spans="1:8" s="1" customFormat="1" ht="11.25">
      <c r="A67" s="1" t="s">
        <v>310</v>
      </c>
      <c r="B67" s="6"/>
      <c r="C67" s="6"/>
      <c r="D67" s="6"/>
      <c r="E67" s="6"/>
      <c r="F67" s="6"/>
      <c r="G67" s="6"/>
      <c r="H67" s="6"/>
    </row>
  </sheetData>
  <mergeCells count="20">
    <mergeCell ref="C64:H64"/>
    <mergeCell ref="C65:H65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N11:O11"/>
    <mergeCell ref="D6:K6"/>
    <mergeCell ref="A1:J1"/>
    <mergeCell ref="A2:J2"/>
    <mergeCell ref="C3:I3"/>
    <mergeCell ref="A61:K61"/>
  </mergeCells>
  <pageMargins left="0.36458333333333331" right="0.3437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KY53"/>
  <sheetViews>
    <sheetView zoomScaleNormal="100" workbookViewId="0">
      <selection activeCell="A54" sqref="A54"/>
    </sheetView>
  </sheetViews>
  <sheetFormatPr defaultColWidth="9.140625" defaultRowHeight="15"/>
  <cols>
    <col min="1" max="1" width="3.5703125" style="159" customWidth="1"/>
    <col min="2" max="2" width="6" style="159" customWidth="1"/>
    <col min="3" max="3" width="39.7109375" style="159" customWidth="1"/>
    <col min="4" max="4" width="4.42578125" style="159" bestFit="1" customWidth="1"/>
    <col min="5" max="5" width="6.85546875" style="159" customWidth="1"/>
    <col min="6" max="6" width="5" style="159" customWidth="1"/>
    <col min="7" max="7" width="5.28515625" style="159" customWidth="1"/>
    <col min="8" max="8" width="4.85546875" style="159" customWidth="1"/>
    <col min="9" max="9" width="5.7109375" style="159" customWidth="1"/>
    <col min="10" max="10" width="4.85546875" style="159" customWidth="1"/>
    <col min="11" max="11" width="5.7109375" style="159" customWidth="1"/>
    <col min="12" max="13" width="6.5703125" style="159" customWidth="1"/>
    <col min="14" max="14" width="7.42578125" style="159" customWidth="1"/>
    <col min="15" max="15" width="6.5703125" style="159" customWidth="1"/>
    <col min="16" max="16" width="7.42578125" style="159" customWidth="1"/>
    <col min="17" max="16384" width="9.140625" style="159"/>
  </cols>
  <sheetData>
    <row r="1" spans="1:16">
      <c r="A1" s="305" t="s">
        <v>68</v>
      </c>
      <c r="B1" s="305"/>
      <c r="C1" s="305"/>
      <c r="D1" s="305"/>
      <c r="E1" s="305"/>
      <c r="F1" s="305"/>
      <c r="G1" s="305"/>
      <c r="H1" s="305"/>
      <c r="I1" s="305"/>
      <c r="J1" s="305"/>
      <c r="K1" s="29"/>
      <c r="L1" s="26"/>
      <c r="M1" s="26"/>
      <c r="N1" s="26"/>
      <c r="O1" s="26"/>
      <c r="P1" s="29"/>
    </row>
    <row r="2" spans="1:16">
      <c r="A2" s="306" t="s">
        <v>38</v>
      </c>
      <c r="B2" s="306"/>
      <c r="C2" s="306"/>
      <c r="D2" s="306"/>
      <c r="E2" s="306"/>
      <c r="F2" s="306"/>
      <c r="G2" s="306"/>
      <c r="H2" s="306"/>
      <c r="I2" s="306"/>
      <c r="J2" s="306"/>
      <c r="K2" s="29"/>
      <c r="L2" s="26"/>
      <c r="M2" s="26"/>
      <c r="N2" s="26"/>
      <c r="O2" s="26"/>
      <c r="P2" s="29"/>
    </row>
    <row r="3" spans="1:16">
      <c r="A3" s="135"/>
      <c r="B3" s="135"/>
      <c r="C3" s="247" t="s">
        <v>17</v>
      </c>
      <c r="D3" s="247"/>
      <c r="E3" s="247"/>
      <c r="F3" s="247"/>
      <c r="G3" s="247"/>
      <c r="H3" s="247"/>
      <c r="I3" s="247"/>
      <c r="J3" s="135"/>
      <c r="K3" s="29"/>
      <c r="L3" s="26"/>
      <c r="M3" s="26"/>
      <c r="N3" s="26"/>
      <c r="O3" s="26"/>
      <c r="P3" s="29"/>
    </row>
    <row r="4" spans="1:16">
      <c r="A4" s="26"/>
      <c r="B4" s="26"/>
      <c r="C4" s="27" t="s">
        <v>52</v>
      </c>
      <c r="D4" s="1" t="s">
        <v>214</v>
      </c>
      <c r="E4" s="1"/>
      <c r="F4" s="1"/>
      <c r="G4" s="1"/>
      <c r="H4" s="1"/>
      <c r="I4" s="1"/>
      <c r="J4" s="1"/>
      <c r="K4" s="1"/>
      <c r="L4" s="26"/>
      <c r="M4" s="26"/>
      <c r="N4" s="26"/>
      <c r="O4" s="26"/>
      <c r="P4" s="29"/>
    </row>
    <row r="5" spans="1:16">
      <c r="A5" s="26"/>
      <c r="B5" s="26"/>
      <c r="C5" s="27" t="s">
        <v>18</v>
      </c>
      <c r="D5" s="1" t="s">
        <v>214</v>
      </c>
      <c r="E5" s="1"/>
      <c r="F5" s="1"/>
      <c r="G5" s="1"/>
      <c r="H5" s="1"/>
      <c r="I5" s="1"/>
      <c r="J5" s="1"/>
      <c r="K5" s="1"/>
      <c r="L5" s="26"/>
      <c r="M5" s="26"/>
      <c r="N5" s="26"/>
      <c r="O5" s="26"/>
      <c r="P5" s="29"/>
    </row>
    <row r="6" spans="1:16">
      <c r="A6" s="26"/>
      <c r="B6" s="26"/>
      <c r="C6" s="28" t="s">
        <v>53</v>
      </c>
      <c r="D6" s="292" t="s">
        <v>211</v>
      </c>
      <c r="E6" s="292"/>
      <c r="F6" s="292"/>
      <c r="G6" s="292"/>
      <c r="H6" s="292"/>
      <c r="I6" s="292"/>
      <c r="J6" s="292"/>
      <c r="K6" s="292"/>
      <c r="L6" s="26"/>
      <c r="M6" s="26"/>
      <c r="N6" s="26"/>
      <c r="O6" s="26"/>
      <c r="P6" s="29"/>
    </row>
    <row r="7" spans="1:16">
      <c r="A7" s="26"/>
      <c r="B7" s="26"/>
      <c r="C7" s="28" t="s">
        <v>54</v>
      </c>
      <c r="D7" s="292" t="s">
        <v>212</v>
      </c>
      <c r="E7" s="292"/>
      <c r="F7" s="292"/>
      <c r="G7" s="292"/>
      <c r="H7" s="292"/>
      <c r="I7" s="292"/>
      <c r="J7" s="292"/>
      <c r="K7" s="292"/>
      <c r="L7" s="26"/>
      <c r="M7" s="26"/>
      <c r="N7" s="26"/>
      <c r="O7" s="26"/>
      <c r="P7" s="29"/>
    </row>
    <row r="8" spans="1:16">
      <c r="A8" s="26"/>
      <c r="B8" s="26"/>
      <c r="C8" s="125" t="s">
        <v>20</v>
      </c>
      <c r="D8" s="292"/>
      <c r="E8" s="292"/>
      <c r="F8" s="292"/>
      <c r="G8" s="292"/>
      <c r="H8" s="292"/>
      <c r="I8" s="292"/>
      <c r="J8" s="292"/>
      <c r="K8" s="292"/>
      <c r="L8" s="26"/>
      <c r="M8" s="26"/>
      <c r="N8" s="26"/>
      <c r="O8" s="26"/>
      <c r="P8" s="29"/>
    </row>
    <row r="9" spans="1:16" ht="15" customHeight="1">
      <c r="A9" s="294" t="s">
        <v>213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</row>
    <row r="10" spans="1:16">
      <c r="A10" s="26"/>
      <c r="B10" s="26"/>
      <c r="C10" s="26"/>
      <c r="D10" s="160"/>
      <c r="E10" s="26"/>
      <c r="F10" s="26"/>
      <c r="G10" s="26"/>
      <c r="H10" s="26"/>
      <c r="I10" s="26"/>
      <c r="J10" s="293" t="s">
        <v>55</v>
      </c>
      <c r="K10" s="293"/>
      <c r="L10" s="293"/>
      <c r="M10" s="293"/>
      <c r="N10" s="30">
        <f>P47</f>
        <v>0</v>
      </c>
      <c r="O10" s="26"/>
      <c r="P10" s="29"/>
    </row>
    <row r="11" spans="1:16">
      <c r="A11" s="56"/>
      <c r="B11" s="55"/>
      <c r="C11" s="26"/>
      <c r="D11" s="55"/>
      <c r="E11" s="55"/>
      <c r="F11" s="26"/>
      <c r="G11" s="26"/>
      <c r="H11" s="26"/>
      <c r="I11" s="26"/>
      <c r="J11" s="26"/>
      <c r="K11" s="26"/>
      <c r="L11" s="318" t="s">
        <v>8</v>
      </c>
      <c r="M11" s="318"/>
      <c r="N11" s="291"/>
      <c r="O11" s="292"/>
      <c r="P11" s="26"/>
    </row>
    <row r="12" spans="1:16" ht="15.75" thickBot="1">
      <c r="A12" s="56"/>
      <c r="B12" s="55"/>
      <c r="C12" s="26"/>
      <c r="D12" s="55"/>
      <c r="E12" s="55"/>
      <c r="F12" s="26"/>
      <c r="G12" s="26"/>
      <c r="H12" s="26"/>
      <c r="I12" s="26"/>
      <c r="J12" s="26"/>
      <c r="K12" s="26"/>
      <c r="L12" s="138"/>
      <c r="M12" s="138"/>
      <c r="N12" s="136"/>
      <c r="O12" s="136"/>
      <c r="P12" s="26"/>
    </row>
    <row r="13" spans="1:16" ht="15.75" customHeight="1" thickBot="1">
      <c r="A13" s="257" t="s">
        <v>24</v>
      </c>
      <c r="B13" s="296" t="s">
        <v>56</v>
      </c>
      <c r="C13" s="298" t="s">
        <v>57</v>
      </c>
      <c r="D13" s="300" t="s">
        <v>58</v>
      </c>
      <c r="E13" s="302" t="s">
        <v>59</v>
      </c>
      <c r="F13" s="307" t="s">
        <v>60</v>
      </c>
      <c r="G13" s="289"/>
      <c r="H13" s="289"/>
      <c r="I13" s="289"/>
      <c r="J13" s="289"/>
      <c r="K13" s="290"/>
      <c r="L13" s="288" t="s">
        <v>61</v>
      </c>
      <c r="M13" s="289"/>
      <c r="N13" s="289"/>
      <c r="O13" s="289"/>
      <c r="P13" s="290"/>
    </row>
    <row r="14" spans="1:16" ht="78.75" customHeight="1" thickBot="1">
      <c r="A14" s="295"/>
      <c r="B14" s="297"/>
      <c r="C14" s="299"/>
      <c r="D14" s="301"/>
      <c r="E14" s="303"/>
      <c r="F14" s="32" t="s">
        <v>62</v>
      </c>
      <c r="G14" s="134" t="s">
        <v>75</v>
      </c>
      <c r="H14" s="134" t="s">
        <v>63</v>
      </c>
      <c r="I14" s="134" t="s">
        <v>64</v>
      </c>
      <c r="J14" s="134" t="s">
        <v>65</v>
      </c>
      <c r="K14" s="33" t="s">
        <v>66</v>
      </c>
      <c r="L14" s="34" t="s">
        <v>62</v>
      </c>
      <c r="M14" s="134" t="s">
        <v>63</v>
      </c>
      <c r="N14" s="134" t="s">
        <v>64</v>
      </c>
      <c r="O14" s="134" t="s">
        <v>65</v>
      </c>
      <c r="P14" s="33" t="s">
        <v>66</v>
      </c>
    </row>
    <row r="15" spans="1:16">
      <c r="A15" s="37"/>
      <c r="B15" s="192"/>
      <c r="C15" s="129"/>
      <c r="D15" s="193"/>
      <c r="E15" s="131"/>
      <c r="F15" s="37"/>
      <c r="G15" s="129"/>
      <c r="H15" s="129"/>
      <c r="I15" s="129"/>
      <c r="J15" s="129"/>
      <c r="K15" s="194"/>
      <c r="L15" s="37"/>
      <c r="M15" s="220"/>
      <c r="N15" s="220"/>
      <c r="O15" s="220"/>
      <c r="P15" s="194"/>
    </row>
    <row r="16" spans="1:16">
      <c r="A16" s="44">
        <v>1</v>
      </c>
      <c r="B16" s="14"/>
      <c r="C16" s="42" t="s">
        <v>122</v>
      </c>
      <c r="D16" s="14" t="s">
        <v>103</v>
      </c>
      <c r="E16" s="155">
        <v>99.52</v>
      </c>
      <c r="F16" s="167"/>
      <c r="G16" s="168"/>
      <c r="H16" s="92"/>
      <c r="I16" s="92"/>
      <c r="J16" s="92"/>
      <c r="K16" s="169"/>
      <c r="L16" s="167"/>
      <c r="M16" s="168"/>
      <c r="N16" s="168"/>
      <c r="O16" s="168"/>
      <c r="P16" s="169"/>
    </row>
    <row r="17" spans="1:16">
      <c r="A17" s="44">
        <v>2</v>
      </c>
      <c r="B17" s="164"/>
      <c r="C17" s="42" t="s">
        <v>197</v>
      </c>
      <c r="D17" s="14" t="s">
        <v>98</v>
      </c>
      <c r="E17" s="155">
        <f>E16*0.6*1</f>
        <v>59.711999999999996</v>
      </c>
      <c r="F17" s="167"/>
      <c r="G17" s="168"/>
      <c r="H17" s="88"/>
      <c r="I17" s="88"/>
      <c r="J17" s="88"/>
      <c r="K17" s="169"/>
      <c r="L17" s="167"/>
      <c r="M17" s="168"/>
      <c r="N17" s="168"/>
      <c r="O17" s="168"/>
      <c r="P17" s="169"/>
    </row>
    <row r="18" spans="1:16" ht="22.5">
      <c r="A18" s="44">
        <v>3</v>
      </c>
      <c r="B18" s="14"/>
      <c r="C18" s="42" t="s">
        <v>261</v>
      </c>
      <c r="D18" s="14" t="s">
        <v>88</v>
      </c>
      <c r="E18" s="155">
        <f>96.3*(0.95+0.6)</f>
        <v>149.26499999999999</v>
      </c>
      <c r="F18" s="167"/>
      <c r="G18" s="168"/>
      <c r="H18" s="88"/>
      <c r="I18" s="88"/>
      <c r="J18" s="88"/>
      <c r="K18" s="169"/>
      <c r="L18" s="167"/>
      <c r="M18" s="168"/>
      <c r="N18" s="168"/>
      <c r="O18" s="168"/>
      <c r="P18" s="169"/>
    </row>
    <row r="19" spans="1:16" ht="22.5">
      <c r="A19" s="44">
        <v>4</v>
      </c>
      <c r="B19" s="14"/>
      <c r="C19" s="42" t="s">
        <v>269</v>
      </c>
      <c r="D19" s="14" t="s">
        <v>82</v>
      </c>
      <c r="E19" s="155">
        <v>10</v>
      </c>
      <c r="F19" s="167"/>
      <c r="G19" s="168"/>
      <c r="H19" s="88"/>
      <c r="I19" s="88"/>
      <c r="J19" s="88"/>
      <c r="K19" s="169"/>
      <c r="L19" s="167"/>
      <c r="M19" s="168"/>
      <c r="N19" s="168"/>
      <c r="O19" s="168"/>
      <c r="P19" s="169"/>
    </row>
    <row r="20" spans="1:16" ht="22.5">
      <c r="A20" s="44">
        <v>5</v>
      </c>
      <c r="B20" s="14"/>
      <c r="C20" s="42" t="s">
        <v>198</v>
      </c>
      <c r="D20" s="14" t="s">
        <v>88</v>
      </c>
      <c r="E20" s="155">
        <f>E18+96.3*0.3</f>
        <v>178.15499999999997</v>
      </c>
      <c r="F20" s="167"/>
      <c r="G20" s="168"/>
      <c r="H20" s="88"/>
      <c r="I20" s="88"/>
      <c r="J20" s="88"/>
      <c r="K20" s="169"/>
      <c r="L20" s="167"/>
      <c r="M20" s="168"/>
      <c r="N20" s="168"/>
      <c r="O20" s="168"/>
      <c r="P20" s="169"/>
    </row>
    <row r="21" spans="1:16">
      <c r="A21" s="44">
        <f>IF(E21&gt;0,IF(F21&gt;0,1+MAX(A20),0),0)</f>
        <v>0</v>
      </c>
      <c r="B21" s="14"/>
      <c r="C21" s="43" t="s">
        <v>123</v>
      </c>
      <c r="D21" s="14" t="s">
        <v>105</v>
      </c>
      <c r="E21" s="155">
        <f>E20*2.8</f>
        <v>498.83399999999989</v>
      </c>
      <c r="F21" s="167"/>
      <c r="G21" s="168"/>
      <c r="H21" s="88"/>
      <c r="I21" s="88"/>
      <c r="J21" s="88"/>
      <c r="K21" s="169"/>
      <c r="L21" s="167"/>
      <c r="M21" s="168"/>
      <c r="N21" s="168"/>
      <c r="O21" s="168"/>
      <c r="P21" s="169"/>
    </row>
    <row r="22" spans="1:16">
      <c r="A22" s="44">
        <v>6</v>
      </c>
      <c r="B22" s="14"/>
      <c r="C22" s="42" t="s">
        <v>124</v>
      </c>
      <c r="D22" s="14" t="s">
        <v>88</v>
      </c>
      <c r="E22" s="155">
        <f>96.3*0.4</f>
        <v>38.520000000000003</v>
      </c>
      <c r="F22" s="167"/>
      <c r="G22" s="168"/>
      <c r="H22" s="88"/>
      <c r="I22" s="88"/>
      <c r="J22" s="88"/>
      <c r="K22" s="169"/>
      <c r="L22" s="167"/>
      <c r="M22" s="168"/>
      <c r="N22" s="168"/>
      <c r="O22" s="168"/>
      <c r="P22" s="169"/>
    </row>
    <row r="23" spans="1:16">
      <c r="A23" s="44">
        <f t="shared" ref="A23:A43" si="0">IF(E23&gt;0,IF(F23&gt;0,1+MAX(A8:A22),0),0)</f>
        <v>0</v>
      </c>
      <c r="B23" s="14"/>
      <c r="C23" s="43" t="s">
        <v>125</v>
      </c>
      <c r="D23" s="14" t="s">
        <v>88</v>
      </c>
      <c r="E23" s="155">
        <f>E22*1.05</f>
        <v>40.446000000000005</v>
      </c>
      <c r="F23" s="167"/>
      <c r="G23" s="168"/>
      <c r="H23" s="88"/>
      <c r="I23" s="88"/>
      <c r="J23" s="88"/>
      <c r="K23" s="169"/>
      <c r="L23" s="167"/>
      <c r="M23" s="168"/>
      <c r="N23" s="168"/>
      <c r="O23" s="168"/>
      <c r="P23" s="169"/>
    </row>
    <row r="24" spans="1:16">
      <c r="A24" s="44">
        <v>7</v>
      </c>
      <c r="B24" s="14"/>
      <c r="C24" s="54" t="s">
        <v>199</v>
      </c>
      <c r="D24" s="14" t="s">
        <v>88</v>
      </c>
      <c r="E24" s="155">
        <f>E18</f>
        <v>149.26499999999999</v>
      </c>
      <c r="F24" s="167"/>
      <c r="G24" s="168"/>
      <c r="H24" s="88"/>
      <c r="I24" s="88"/>
      <c r="J24" s="88"/>
      <c r="K24" s="169"/>
      <c r="L24" s="167"/>
      <c r="M24" s="168"/>
      <c r="N24" s="168"/>
      <c r="O24" s="168"/>
      <c r="P24" s="169"/>
    </row>
    <row r="25" spans="1:16">
      <c r="A25" s="44">
        <f t="shared" si="0"/>
        <v>0</v>
      </c>
      <c r="B25" s="14"/>
      <c r="C25" s="57" t="s">
        <v>114</v>
      </c>
      <c r="D25" s="14" t="s">
        <v>105</v>
      </c>
      <c r="E25" s="155">
        <f>E24*0.2</f>
        <v>29.852999999999998</v>
      </c>
      <c r="F25" s="167"/>
      <c r="G25" s="168"/>
      <c r="H25" s="92"/>
      <c r="I25" s="92"/>
      <c r="J25" s="92"/>
      <c r="K25" s="169"/>
      <c r="L25" s="167"/>
      <c r="M25" s="168"/>
      <c r="N25" s="168"/>
      <c r="O25" s="168"/>
      <c r="P25" s="169"/>
    </row>
    <row r="26" spans="1:16" ht="22.5">
      <c r="A26" s="44">
        <f t="shared" si="0"/>
        <v>0</v>
      </c>
      <c r="B26" s="14"/>
      <c r="C26" s="43" t="s">
        <v>262</v>
      </c>
      <c r="D26" s="14" t="s">
        <v>290</v>
      </c>
      <c r="E26" s="155">
        <f>E24*1.05</f>
        <v>156.72825</v>
      </c>
      <c r="F26" s="167"/>
      <c r="G26" s="168"/>
      <c r="H26" s="92"/>
      <c r="I26" s="92"/>
      <c r="J26" s="92"/>
      <c r="K26" s="169"/>
      <c r="L26" s="167"/>
      <c r="M26" s="168"/>
      <c r="N26" s="168"/>
      <c r="O26" s="168"/>
      <c r="P26" s="169"/>
    </row>
    <row r="27" spans="1:16">
      <c r="A27" s="44">
        <f t="shared" si="0"/>
        <v>0</v>
      </c>
      <c r="B27" s="14"/>
      <c r="C27" s="43" t="s">
        <v>127</v>
      </c>
      <c r="D27" s="14" t="s">
        <v>105</v>
      </c>
      <c r="E27" s="155">
        <f>E24*6</f>
        <v>895.58999999999992</v>
      </c>
      <c r="F27" s="167"/>
      <c r="G27" s="168"/>
      <c r="H27" s="92"/>
      <c r="I27" s="92"/>
      <c r="J27" s="92"/>
      <c r="K27" s="169"/>
      <c r="L27" s="167"/>
      <c r="M27" s="168"/>
      <c r="N27" s="168"/>
      <c r="O27" s="168"/>
      <c r="P27" s="169"/>
    </row>
    <row r="28" spans="1:16">
      <c r="A28" s="44">
        <f t="shared" si="0"/>
        <v>0</v>
      </c>
      <c r="B28" s="14"/>
      <c r="C28" s="43" t="s">
        <v>128</v>
      </c>
      <c r="D28" s="14" t="s">
        <v>82</v>
      </c>
      <c r="E28" s="155">
        <f>E24*5</f>
        <v>746.32499999999993</v>
      </c>
      <c r="F28" s="167"/>
      <c r="G28" s="168"/>
      <c r="H28" s="92"/>
      <c r="I28" s="92"/>
      <c r="J28" s="92"/>
      <c r="K28" s="169"/>
      <c r="L28" s="167"/>
      <c r="M28" s="168"/>
      <c r="N28" s="168"/>
      <c r="O28" s="168"/>
      <c r="P28" s="169"/>
    </row>
    <row r="29" spans="1:16">
      <c r="A29" s="44">
        <v>8</v>
      </c>
      <c r="B29" s="14"/>
      <c r="C29" s="42" t="s">
        <v>129</v>
      </c>
      <c r="D29" s="14" t="s">
        <v>88</v>
      </c>
      <c r="E29" s="155">
        <f>E24-96.3*0.3</f>
        <v>120.37499999999999</v>
      </c>
      <c r="F29" s="167"/>
      <c r="G29" s="168"/>
      <c r="H29" s="92"/>
      <c r="I29" s="92"/>
      <c r="J29" s="92"/>
      <c r="K29" s="169"/>
      <c r="L29" s="167"/>
      <c r="M29" s="168"/>
      <c r="N29" s="168"/>
      <c r="O29" s="168"/>
      <c r="P29" s="169"/>
    </row>
    <row r="30" spans="1:16">
      <c r="A30" s="44">
        <f t="shared" si="0"/>
        <v>0</v>
      </c>
      <c r="B30" s="14"/>
      <c r="C30" s="43" t="s">
        <v>130</v>
      </c>
      <c r="D30" s="14" t="s">
        <v>105</v>
      </c>
      <c r="E30" s="155">
        <f>E29*7</f>
        <v>842.62499999999989</v>
      </c>
      <c r="F30" s="167"/>
      <c r="G30" s="168"/>
      <c r="H30" s="92"/>
      <c r="I30" s="92"/>
      <c r="J30" s="92"/>
      <c r="K30" s="169"/>
      <c r="L30" s="167"/>
      <c r="M30" s="168"/>
      <c r="N30" s="168"/>
      <c r="O30" s="168"/>
      <c r="P30" s="169"/>
    </row>
    <row r="31" spans="1:16">
      <c r="A31" s="44">
        <f t="shared" si="0"/>
        <v>0</v>
      </c>
      <c r="B31" s="14"/>
      <c r="C31" s="43" t="s">
        <v>131</v>
      </c>
      <c r="D31" s="14" t="s">
        <v>88</v>
      </c>
      <c r="E31" s="155">
        <f>E29*1.15</f>
        <v>138.43124999999998</v>
      </c>
      <c r="F31" s="167"/>
      <c r="G31" s="168"/>
      <c r="H31" s="92"/>
      <c r="I31" s="92"/>
      <c r="J31" s="92"/>
      <c r="K31" s="169"/>
      <c r="L31" s="167"/>
      <c r="M31" s="168"/>
      <c r="N31" s="168"/>
      <c r="O31" s="168"/>
      <c r="P31" s="169"/>
    </row>
    <row r="32" spans="1:16">
      <c r="A32" s="44">
        <f t="shared" si="0"/>
        <v>0</v>
      </c>
      <c r="B32" s="14"/>
      <c r="C32" s="43" t="s">
        <v>132</v>
      </c>
      <c r="D32" s="14" t="s">
        <v>103</v>
      </c>
      <c r="E32" s="155">
        <f>8*1.7</f>
        <v>13.6</v>
      </c>
      <c r="F32" s="167"/>
      <c r="G32" s="168"/>
      <c r="H32" s="92"/>
      <c r="I32" s="92"/>
      <c r="J32" s="92"/>
      <c r="K32" s="169"/>
      <c r="L32" s="167"/>
      <c r="M32" s="168"/>
      <c r="N32" s="168"/>
      <c r="O32" s="168"/>
      <c r="P32" s="169"/>
    </row>
    <row r="33" spans="1:987" ht="22.5">
      <c r="A33" s="44">
        <v>9</v>
      </c>
      <c r="B33" s="14"/>
      <c r="C33" s="42" t="s">
        <v>113</v>
      </c>
      <c r="D33" s="14" t="s">
        <v>88</v>
      </c>
      <c r="E33" s="155">
        <f>E24-96.3*0.6</f>
        <v>91.484999999999985</v>
      </c>
      <c r="F33" s="167"/>
      <c r="G33" s="168"/>
      <c r="H33" s="92"/>
      <c r="I33" s="92"/>
      <c r="J33" s="92"/>
      <c r="K33" s="169"/>
      <c r="L33" s="167"/>
      <c r="M33" s="168"/>
      <c r="N33" s="168"/>
      <c r="O33" s="168"/>
      <c r="P33" s="169"/>
    </row>
    <row r="34" spans="1:987">
      <c r="A34" s="44">
        <f t="shared" si="0"/>
        <v>0</v>
      </c>
      <c r="B34" s="14"/>
      <c r="C34" s="43" t="s">
        <v>114</v>
      </c>
      <c r="D34" s="14" t="s">
        <v>105</v>
      </c>
      <c r="E34" s="155">
        <f>E33*0.2</f>
        <v>18.296999999999997</v>
      </c>
      <c r="F34" s="167"/>
      <c r="G34" s="168"/>
      <c r="H34" s="92"/>
      <c r="I34" s="92"/>
      <c r="J34" s="92"/>
      <c r="K34" s="169"/>
      <c r="L34" s="167"/>
      <c r="M34" s="168"/>
      <c r="N34" s="168"/>
      <c r="O34" s="168"/>
      <c r="P34" s="169"/>
    </row>
    <row r="35" spans="1:987">
      <c r="A35" s="44">
        <f t="shared" si="0"/>
        <v>0</v>
      </c>
      <c r="B35" s="14"/>
      <c r="C35" s="43" t="s">
        <v>115</v>
      </c>
      <c r="D35" s="14" t="s">
        <v>105</v>
      </c>
      <c r="E35" s="155">
        <f>E33*3.5</f>
        <v>320.19749999999993</v>
      </c>
      <c r="F35" s="167"/>
      <c r="G35" s="168"/>
      <c r="H35" s="92"/>
      <c r="I35" s="92"/>
      <c r="J35" s="92"/>
      <c r="K35" s="169"/>
      <c r="L35" s="167"/>
      <c r="M35" s="168"/>
      <c r="N35" s="168"/>
      <c r="O35" s="168"/>
      <c r="P35" s="169"/>
    </row>
    <row r="36" spans="1:987">
      <c r="A36" s="44">
        <v>10</v>
      </c>
      <c r="B36" s="14"/>
      <c r="C36" s="89" t="s">
        <v>133</v>
      </c>
      <c r="D36" s="141" t="s">
        <v>98</v>
      </c>
      <c r="E36" s="206">
        <f>E17-6</f>
        <v>53.711999999999996</v>
      </c>
      <c r="F36" s="167"/>
      <c r="G36" s="168"/>
      <c r="H36" s="88"/>
      <c r="I36" s="88"/>
      <c r="J36" s="88"/>
      <c r="K36" s="169"/>
      <c r="L36" s="167"/>
      <c r="M36" s="168"/>
      <c r="N36" s="168"/>
      <c r="O36" s="168"/>
      <c r="P36" s="169"/>
    </row>
    <row r="37" spans="1:987">
      <c r="A37" s="44">
        <f t="shared" si="0"/>
        <v>0</v>
      </c>
      <c r="B37" s="14"/>
      <c r="C37" s="133" t="s">
        <v>134</v>
      </c>
      <c r="D37" s="141" t="s">
        <v>98</v>
      </c>
      <c r="E37" s="206">
        <f>E36*1.1</f>
        <v>59.083199999999998</v>
      </c>
      <c r="F37" s="167"/>
      <c r="G37" s="168"/>
      <c r="H37" s="88"/>
      <c r="I37" s="88"/>
      <c r="J37" s="88"/>
      <c r="K37" s="169"/>
      <c r="L37" s="167"/>
      <c r="M37" s="168"/>
      <c r="N37" s="168"/>
      <c r="O37" s="168"/>
      <c r="P37" s="169"/>
    </row>
    <row r="38" spans="1:987">
      <c r="A38" s="44">
        <v>11</v>
      </c>
      <c r="B38" s="14"/>
      <c r="C38" s="140" t="s">
        <v>263</v>
      </c>
      <c r="D38" s="141" t="s">
        <v>98</v>
      </c>
      <c r="E38" s="157">
        <f>E40*0.1</f>
        <v>5.9711999999999996</v>
      </c>
      <c r="F38" s="142"/>
      <c r="G38" s="168"/>
      <c r="H38" s="144"/>
      <c r="I38" s="144"/>
      <c r="J38" s="144"/>
      <c r="K38" s="145"/>
      <c r="L38" s="142"/>
      <c r="M38" s="143"/>
      <c r="N38" s="143"/>
      <c r="O38" s="143"/>
      <c r="P38" s="145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  <c r="FL38" s="146"/>
      <c r="FM38" s="146"/>
      <c r="FN38" s="146"/>
      <c r="FO38" s="146"/>
      <c r="FP38" s="146"/>
      <c r="FQ38" s="146"/>
      <c r="FR38" s="146"/>
      <c r="FS38" s="146"/>
      <c r="FT38" s="146"/>
      <c r="FU38" s="146"/>
      <c r="FV38" s="146"/>
      <c r="FW38" s="146"/>
      <c r="FX38" s="146"/>
      <c r="FY38" s="146"/>
      <c r="FZ38" s="146"/>
      <c r="GA38" s="146"/>
      <c r="GB38" s="146"/>
      <c r="GC38" s="146"/>
      <c r="GD38" s="146"/>
      <c r="GE38" s="146"/>
      <c r="GF38" s="146"/>
      <c r="GG38" s="146"/>
      <c r="GH38" s="146"/>
      <c r="GI38" s="146"/>
      <c r="GJ38" s="146"/>
      <c r="GK38" s="146"/>
      <c r="GL38" s="146"/>
      <c r="GM38" s="146"/>
      <c r="GN38" s="146"/>
      <c r="GO38" s="146"/>
      <c r="GP38" s="146"/>
      <c r="GQ38" s="146"/>
      <c r="GR38" s="146"/>
      <c r="GS38" s="146"/>
      <c r="GT38" s="146"/>
      <c r="GU38" s="146"/>
      <c r="GV38" s="146"/>
      <c r="GW38" s="146"/>
      <c r="GX38" s="146"/>
      <c r="GY38" s="146"/>
      <c r="GZ38" s="146"/>
      <c r="HA38" s="146"/>
      <c r="HB38" s="146"/>
      <c r="HC38" s="146"/>
      <c r="HD38" s="146"/>
      <c r="HE38" s="146"/>
      <c r="HF38" s="146"/>
      <c r="HG38" s="146"/>
      <c r="HH38" s="146"/>
      <c r="HI38" s="146"/>
      <c r="HJ38" s="146"/>
      <c r="HK38" s="146"/>
      <c r="HL38" s="146"/>
      <c r="HM38" s="146"/>
      <c r="HN38" s="146"/>
      <c r="HO38" s="146"/>
      <c r="HP38" s="146"/>
      <c r="HQ38" s="146"/>
      <c r="HR38" s="146"/>
      <c r="HS38" s="146"/>
      <c r="HT38" s="146"/>
      <c r="HU38" s="146"/>
      <c r="HV38" s="146"/>
      <c r="HW38" s="146"/>
      <c r="HX38" s="146"/>
      <c r="HY38" s="146"/>
      <c r="HZ38" s="146"/>
      <c r="IA38" s="146"/>
      <c r="IB38" s="146"/>
      <c r="IC38" s="146"/>
      <c r="ID38" s="146"/>
      <c r="IE38" s="146"/>
      <c r="IF38" s="146"/>
      <c r="IG38" s="146"/>
      <c r="IH38" s="146"/>
      <c r="II38" s="146"/>
      <c r="IJ38" s="146"/>
      <c r="IK38" s="146"/>
      <c r="IL38" s="146"/>
      <c r="IM38" s="146"/>
      <c r="IN38" s="146"/>
      <c r="IO38" s="146"/>
      <c r="IP38" s="146"/>
      <c r="IQ38" s="146"/>
      <c r="IR38" s="146"/>
      <c r="IS38" s="146"/>
      <c r="IT38" s="146"/>
      <c r="IU38" s="146"/>
      <c r="IV38" s="146"/>
      <c r="IW38" s="146"/>
      <c r="IX38" s="146"/>
      <c r="IY38" s="146"/>
      <c r="IZ38" s="146"/>
      <c r="JA38" s="146"/>
      <c r="JB38" s="146"/>
      <c r="JC38" s="146"/>
      <c r="JD38" s="146"/>
      <c r="JE38" s="146"/>
      <c r="JF38" s="146"/>
      <c r="JG38" s="146"/>
      <c r="JH38" s="146"/>
      <c r="JI38" s="146"/>
      <c r="JJ38" s="146"/>
      <c r="JK38" s="146"/>
      <c r="JL38" s="146"/>
      <c r="JM38" s="146"/>
      <c r="JN38" s="146"/>
      <c r="JO38" s="146"/>
      <c r="JP38" s="146"/>
      <c r="JQ38" s="146"/>
      <c r="JR38" s="146"/>
      <c r="JS38" s="146"/>
      <c r="JT38" s="146"/>
      <c r="JU38" s="146"/>
      <c r="JV38" s="146"/>
      <c r="JW38" s="146"/>
      <c r="JX38" s="146"/>
      <c r="JY38" s="146"/>
      <c r="JZ38" s="146"/>
      <c r="KA38" s="146"/>
      <c r="KB38" s="146"/>
      <c r="KC38" s="146"/>
      <c r="KD38" s="146"/>
      <c r="KE38" s="146"/>
      <c r="KF38" s="146"/>
      <c r="KG38" s="146"/>
      <c r="KH38" s="146"/>
      <c r="KI38" s="146"/>
      <c r="KJ38" s="146"/>
      <c r="KK38" s="146"/>
      <c r="KL38" s="146"/>
      <c r="KM38" s="146"/>
      <c r="KN38" s="146"/>
      <c r="KO38" s="146"/>
      <c r="KP38" s="146"/>
      <c r="KQ38" s="146"/>
      <c r="KR38" s="146"/>
      <c r="KS38" s="146"/>
      <c r="KT38" s="146"/>
      <c r="KU38" s="146"/>
      <c r="KV38" s="146"/>
      <c r="KW38" s="146"/>
      <c r="KX38" s="146"/>
      <c r="KY38" s="146"/>
      <c r="KZ38" s="146"/>
      <c r="LA38" s="146"/>
      <c r="LB38" s="146"/>
      <c r="LC38" s="146"/>
      <c r="LD38" s="146"/>
      <c r="LE38" s="146"/>
      <c r="LF38" s="146"/>
      <c r="LG38" s="146"/>
      <c r="LH38" s="146"/>
      <c r="LI38" s="146"/>
      <c r="LJ38" s="146"/>
      <c r="LK38" s="146"/>
      <c r="LL38" s="146"/>
      <c r="LM38" s="146"/>
      <c r="LN38" s="146"/>
      <c r="LO38" s="146"/>
      <c r="LP38" s="146"/>
      <c r="LQ38" s="146"/>
      <c r="LR38" s="146"/>
      <c r="LS38" s="146"/>
      <c r="LT38" s="146"/>
      <c r="LU38" s="146"/>
      <c r="LV38" s="146"/>
      <c r="LW38" s="146"/>
      <c r="LX38" s="146"/>
      <c r="LY38" s="146"/>
      <c r="LZ38" s="146"/>
      <c r="MA38" s="146"/>
      <c r="MB38" s="146"/>
      <c r="MC38" s="146"/>
      <c r="MD38" s="146"/>
      <c r="ME38" s="146"/>
      <c r="MF38" s="146"/>
      <c r="MG38" s="146"/>
      <c r="MH38" s="146"/>
      <c r="MI38" s="146"/>
      <c r="MJ38" s="146"/>
      <c r="MK38" s="146"/>
      <c r="ML38" s="146"/>
      <c r="MM38" s="146"/>
      <c r="MN38" s="146"/>
      <c r="MO38" s="146"/>
      <c r="MP38" s="146"/>
      <c r="MQ38" s="146"/>
      <c r="MR38" s="146"/>
      <c r="MS38" s="146"/>
      <c r="MT38" s="146"/>
      <c r="MU38" s="146"/>
      <c r="MV38" s="146"/>
      <c r="MW38" s="146"/>
      <c r="MX38" s="146"/>
      <c r="MY38" s="146"/>
      <c r="MZ38" s="146"/>
      <c r="NA38" s="146"/>
      <c r="NB38" s="146"/>
      <c r="NC38" s="146"/>
      <c r="ND38" s="146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6"/>
      <c r="NS38" s="146"/>
      <c r="NT38" s="146"/>
      <c r="NU38" s="146"/>
      <c r="NV38" s="146"/>
      <c r="NW38" s="146"/>
      <c r="NX38" s="146"/>
      <c r="NY38" s="146"/>
      <c r="NZ38" s="146"/>
      <c r="OA38" s="146"/>
      <c r="OB38" s="146"/>
      <c r="OC38" s="146"/>
      <c r="OD38" s="146"/>
      <c r="OE38" s="146"/>
      <c r="OF38" s="146"/>
      <c r="OG38" s="146"/>
      <c r="OH38" s="146"/>
      <c r="OI38" s="146"/>
      <c r="OJ38" s="146"/>
      <c r="OK38" s="146"/>
      <c r="OL38" s="146"/>
      <c r="OM38" s="146"/>
      <c r="ON38" s="146"/>
      <c r="OO38" s="146"/>
      <c r="OP38" s="146"/>
      <c r="OQ38" s="146"/>
      <c r="OR38" s="146"/>
      <c r="OS38" s="146"/>
      <c r="OT38" s="146"/>
      <c r="OU38" s="146"/>
      <c r="OV38" s="146"/>
      <c r="OW38" s="146"/>
      <c r="OX38" s="146"/>
      <c r="OY38" s="146"/>
      <c r="OZ38" s="146"/>
      <c r="PA38" s="146"/>
      <c r="PB38" s="146"/>
      <c r="PC38" s="146"/>
      <c r="PD38" s="146"/>
      <c r="PE38" s="146"/>
      <c r="PF38" s="146"/>
      <c r="PG38" s="146"/>
      <c r="PH38" s="146"/>
      <c r="PI38" s="146"/>
      <c r="PJ38" s="146"/>
      <c r="PK38" s="146"/>
      <c r="PL38" s="146"/>
      <c r="PM38" s="146"/>
      <c r="PN38" s="146"/>
      <c r="PO38" s="146"/>
      <c r="PP38" s="146"/>
      <c r="PQ38" s="146"/>
      <c r="PR38" s="146"/>
      <c r="PS38" s="146"/>
      <c r="PT38" s="146"/>
      <c r="PU38" s="146"/>
      <c r="PV38" s="146"/>
      <c r="PW38" s="146"/>
      <c r="PX38" s="146"/>
      <c r="PY38" s="146"/>
      <c r="PZ38" s="146"/>
      <c r="QA38" s="146"/>
      <c r="QB38" s="146"/>
      <c r="QC38" s="146"/>
      <c r="QD38" s="146"/>
      <c r="QE38" s="146"/>
      <c r="QF38" s="146"/>
      <c r="QG38" s="146"/>
      <c r="QH38" s="146"/>
      <c r="QI38" s="146"/>
      <c r="QJ38" s="146"/>
      <c r="QK38" s="146"/>
      <c r="QL38" s="146"/>
      <c r="QM38" s="146"/>
      <c r="QN38" s="146"/>
      <c r="QO38" s="146"/>
      <c r="QP38" s="146"/>
      <c r="QQ38" s="146"/>
      <c r="QR38" s="146"/>
      <c r="QS38" s="146"/>
      <c r="QT38" s="146"/>
      <c r="QU38" s="146"/>
      <c r="QV38" s="146"/>
      <c r="QW38" s="146"/>
      <c r="QX38" s="146"/>
      <c r="QY38" s="146"/>
      <c r="QZ38" s="146"/>
      <c r="RA38" s="146"/>
      <c r="RB38" s="146"/>
      <c r="RC38" s="146"/>
      <c r="RD38" s="146"/>
      <c r="RE38" s="146"/>
      <c r="RF38" s="146"/>
      <c r="RG38" s="146"/>
      <c r="RH38" s="146"/>
      <c r="RI38" s="146"/>
      <c r="RJ38" s="146"/>
      <c r="RK38" s="146"/>
      <c r="RL38" s="146"/>
      <c r="RM38" s="146"/>
      <c r="RN38" s="146"/>
      <c r="RO38" s="146"/>
      <c r="RP38" s="146"/>
      <c r="RQ38" s="146"/>
      <c r="RR38" s="146"/>
      <c r="RS38" s="146"/>
      <c r="RT38" s="146"/>
      <c r="RU38" s="146"/>
      <c r="RV38" s="146"/>
      <c r="RW38" s="146"/>
      <c r="RX38" s="146"/>
      <c r="RY38" s="146"/>
      <c r="RZ38" s="146"/>
      <c r="SA38" s="146"/>
      <c r="SB38" s="146"/>
      <c r="SC38" s="146"/>
      <c r="SD38" s="146"/>
      <c r="SE38" s="146"/>
      <c r="SF38" s="146"/>
      <c r="SG38" s="146"/>
      <c r="SH38" s="146"/>
      <c r="SI38" s="146"/>
      <c r="SJ38" s="146"/>
      <c r="SK38" s="146"/>
      <c r="SL38" s="146"/>
      <c r="SM38" s="146"/>
      <c r="SN38" s="146"/>
      <c r="SO38" s="146"/>
      <c r="SP38" s="146"/>
      <c r="SQ38" s="146"/>
      <c r="SR38" s="146"/>
      <c r="SS38" s="146"/>
      <c r="ST38" s="146"/>
      <c r="SU38" s="146"/>
      <c r="SV38" s="146"/>
      <c r="SW38" s="146"/>
      <c r="SX38" s="146"/>
      <c r="SY38" s="146"/>
      <c r="SZ38" s="146"/>
      <c r="TA38" s="146"/>
      <c r="TB38" s="146"/>
      <c r="TC38" s="146"/>
      <c r="TD38" s="146"/>
      <c r="TE38" s="146"/>
      <c r="TF38" s="146"/>
      <c r="TG38" s="146"/>
      <c r="TH38" s="146"/>
      <c r="TI38" s="146"/>
      <c r="TJ38" s="146"/>
      <c r="TK38" s="146"/>
      <c r="TL38" s="146"/>
      <c r="TM38" s="146"/>
      <c r="TN38" s="146"/>
      <c r="TO38" s="146"/>
      <c r="TP38" s="146"/>
      <c r="TQ38" s="146"/>
      <c r="TR38" s="146"/>
      <c r="TS38" s="146"/>
      <c r="TT38" s="146"/>
      <c r="TU38" s="146"/>
      <c r="TV38" s="146"/>
      <c r="TW38" s="146"/>
      <c r="TX38" s="146"/>
      <c r="TY38" s="146"/>
      <c r="TZ38" s="146"/>
      <c r="UA38" s="146"/>
      <c r="UB38" s="146"/>
      <c r="UC38" s="146"/>
      <c r="UD38" s="146"/>
      <c r="UE38" s="146"/>
      <c r="UF38" s="146"/>
      <c r="UG38" s="146"/>
      <c r="UH38" s="146"/>
      <c r="UI38" s="146"/>
      <c r="UJ38" s="146"/>
      <c r="UK38" s="146"/>
      <c r="UL38" s="146"/>
      <c r="UM38" s="146"/>
      <c r="UN38" s="146"/>
      <c r="UO38" s="146"/>
      <c r="UP38" s="146"/>
      <c r="UQ38" s="146"/>
      <c r="UR38" s="146"/>
      <c r="US38" s="146"/>
      <c r="UT38" s="146"/>
      <c r="UU38" s="146"/>
      <c r="UV38" s="146"/>
      <c r="UW38" s="146"/>
      <c r="UX38" s="146"/>
      <c r="UY38" s="146"/>
      <c r="UZ38" s="146"/>
      <c r="VA38" s="146"/>
      <c r="VB38" s="146"/>
      <c r="VC38" s="146"/>
      <c r="VD38" s="146"/>
      <c r="VE38" s="146"/>
      <c r="VF38" s="146"/>
      <c r="VG38" s="146"/>
      <c r="VH38" s="146"/>
      <c r="VI38" s="146"/>
      <c r="VJ38" s="146"/>
      <c r="VK38" s="146"/>
      <c r="VL38" s="146"/>
      <c r="VM38" s="146"/>
      <c r="VN38" s="146"/>
      <c r="VO38" s="146"/>
      <c r="VP38" s="146"/>
      <c r="VQ38" s="146"/>
      <c r="VR38" s="146"/>
      <c r="VS38" s="146"/>
      <c r="VT38" s="146"/>
      <c r="VU38" s="146"/>
      <c r="VV38" s="146"/>
      <c r="VW38" s="146"/>
      <c r="VX38" s="146"/>
      <c r="VY38" s="146"/>
      <c r="VZ38" s="146"/>
      <c r="WA38" s="146"/>
      <c r="WB38" s="146"/>
      <c r="WC38" s="146"/>
      <c r="WD38" s="146"/>
      <c r="WE38" s="146"/>
      <c r="WF38" s="146"/>
      <c r="WG38" s="146"/>
      <c r="WH38" s="146"/>
      <c r="WI38" s="146"/>
      <c r="WJ38" s="146"/>
      <c r="WK38" s="146"/>
      <c r="WL38" s="146"/>
      <c r="WM38" s="146"/>
      <c r="WN38" s="146"/>
      <c r="WO38" s="146"/>
      <c r="WP38" s="146"/>
      <c r="WQ38" s="146"/>
      <c r="WR38" s="146"/>
      <c r="WS38" s="146"/>
      <c r="WT38" s="146"/>
      <c r="WU38" s="146"/>
      <c r="WV38" s="146"/>
      <c r="WW38" s="146"/>
      <c r="WX38" s="146"/>
      <c r="WY38" s="146"/>
      <c r="WZ38" s="146"/>
      <c r="XA38" s="146"/>
      <c r="XB38" s="146"/>
      <c r="XC38" s="146"/>
      <c r="XD38" s="146"/>
      <c r="XE38" s="146"/>
      <c r="XF38" s="146"/>
      <c r="XG38" s="146"/>
      <c r="XH38" s="146"/>
      <c r="XI38" s="146"/>
      <c r="XJ38" s="146"/>
      <c r="XK38" s="146"/>
      <c r="XL38" s="146"/>
      <c r="XM38" s="146"/>
      <c r="XN38" s="146"/>
      <c r="XO38" s="146"/>
      <c r="XP38" s="146"/>
      <c r="XQ38" s="146"/>
      <c r="XR38" s="146"/>
      <c r="XS38" s="146"/>
      <c r="XT38" s="146"/>
      <c r="XU38" s="146"/>
      <c r="XV38" s="146"/>
      <c r="XW38" s="146"/>
      <c r="XX38" s="146"/>
      <c r="XY38" s="146"/>
      <c r="XZ38" s="146"/>
      <c r="YA38" s="146"/>
      <c r="YB38" s="146"/>
      <c r="YC38" s="146"/>
      <c r="YD38" s="146"/>
      <c r="YE38" s="146"/>
      <c r="YF38" s="146"/>
      <c r="YG38" s="146"/>
      <c r="YH38" s="146"/>
      <c r="YI38" s="146"/>
      <c r="YJ38" s="146"/>
      <c r="YK38" s="146"/>
      <c r="YL38" s="146"/>
      <c r="YM38" s="146"/>
      <c r="YN38" s="146"/>
      <c r="YO38" s="146"/>
      <c r="YP38" s="146"/>
      <c r="YQ38" s="146"/>
      <c r="YR38" s="146"/>
      <c r="YS38" s="146"/>
      <c r="YT38" s="146"/>
      <c r="YU38" s="146"/>
      <c r="YV38" s="146"/>
      <c r="YW38" s="146"/>
      <c r="YX38" s="146"/>
      <c r="YY38" s="146"/>
      <c r="YZ38" s="146"/>
      <c r="ZA38" s="146"/>
      <c r="ZB38" s="146"/>
      <c r="ZC38" s="146"/>
      <c r="ZD38" s="146"/>
      <c r="ZE38" s="146"/>
      <c r="ZF38" s="146"/>
      <c r="ZG38" s="146"/>
      <c r="ZH38" s="146"/>
      <c r="ZI38" s="146"/>
      <c r="ZJ38" s="146"/>
      <c r="ZK38" s="146"/>
      <c r="ZL38" s="146"/>
      <c r="ZM38" s="146"/>
      <c r="ZN38" s="146"/>
      <c r="ZO38" s="146"/>
      <c r="ZP38" s="146"/>
      <c r="ZQ38" s="146"/>
      <c r="ZR38" s="146"/>
      <c r="ZS38" s="146"/>
      <c r="ZT38" s="146"/>
      <c r="ZU38" s="146"/>
      <c r="ZV38" s="146"/>
      <c r="ZW38" s="146"/>
      <c r="ZX38" s="146"/>
      <c r="ZY38" s="146"/>
      <c r="ZZ38" s="146"/>
      <c r="AAA38" s="146"/>
      <c r="AAB38" s="146"/>
      <c r="AAC38" s="146"/>
      <c r="AAD38" s="146"/>
      <c r="AAE38" s="146"/>
      <c r="AAF38" s="146"/>
      <c r="AAG38" s="146"/>
      <c r="AAH38" s="146"/>
      <c r="AAI38" s="146"/>
      <c r="AAJ38" s="146"/>
      <c r="AAK38" s="146"/>
      <c r="AAL38" s="146"/>
      <c r="AAM38" s="146"/>
      <c r="AAN38" s="146"/>
      <c r="AAO38" s="146"/>
      <c r="AAP38" s="146"/>
      <c r="AAQ38" s="146"/>
      <c r="AAR38" s="146"/>
      <c r="AAS38" s="146"/>
      <c r="AAT38" s="146"/>
      <c r="AAU38" s="146"/>
      <c r="AAV38" s="146"/>
      <c r="AAW38" s="146"/>
      <c r="AAX38" s="146"/>
      <c r="AAY38" s="146"/>
      <c r="AAZ38" s="146"/>
      <c r="ABA38" s="146"/>
      <c r="ABB38" s="146"/>
      <c r="ABC38" s="146"/>
      <c r="ABD38" s="146"/>
      <c r="ABE38" s="146"/>
      <c r="ABF38" s="146"/>
      <c r="ABG38" s="146"/>
      <c r="ABH38" s="146"/>
      <c r="ABI38" s="146"/>
      <c r="ABJ38" s="146"/>
      <c r="ABK38" s="146"/>
      <c r="ABL38" s="146"/>
      <c r="ABM38" s="146"/>
      <c r="ABN38" s="146"/>
      <c r="ABO38" s="146"/>
      <c r="ABP38" s="146"/>
      <c r="ABQ38" s="146"/>
      <c r="ABR38" s="146"/>
      <c r="ABS38" s="146"/>
      <c r="ABT38" s="146"/>
      <c r="ABU38" s="146"/>
      <c r="ABV38" s="146"/>
      <c r="ABW38" s="146"/>
      <c r="ABX38" s="146"/>
      <c r="ABY38" s="146"/>
      <c r="ABZ38" s="146"/>
      <c r="ACA38" s="146"/>
      <c r="ACB38" s="146"/>
      <c r="ACC38" s="146"/>
      <c r="ACD38" s="146"/>
      <c r="ACE38" s="146"/>
      <c r="ACF38" s="146"/>
      <c r="ACG38" s="146"/>
      <c r="ACH38" s="146"/>
      <c r="ACI38" s="146"/>
      <c r="ACJ38" s="146"/>
      <c r="ACK38" s="146"/>
      <c r="ACL38" s="146"/>
      <c r="ACM38" s="146"/>
      <c r="ACN38" s="146"/>
      <c r="ACO38" s="146"/>
      <c r="ACP38" s="146"/>
      <c r="ACQ38" s="146"/>
      <c r="ACR38" s="146"/>
      <c r="ACS38" s="146"/>
      <c r="ACT38" s="146"/>
      <c r="ACU38" s="146"/>
      <c r="ACV38" s="146"/>
      <c r="ACW38" s="146"/>
      <c r="ACX38" s="146"/>
      <c r="ACY38" s="146"/>
      <c r="ACZ38" s="146"/>
      <c r="ADA38" s="146"/>
      <c r="ADB38" s="146"/>
      <c r="ADC38" s="146"/>
      <c r="ADD38" s="146"/>
      <c r="ADE38" s="146"/>
      <c r="ADF38" s="146"/>
      <c r="ADG38" s="146"/>
      <c r="ADH38" s="146"/>
      <c r="ADI38" s="146"/>
      <c r="ADJ38" s="146"/>
      <c r="ADK38" s="146"/>
      <c r="ADL38" s="146"/>
      <c r="ADM38" s="146"/>
      <c r="ADN38" s="146"/>
      <c r="ADO38" s="146"/>
      <c r="ADP38" s="146"/>
      <c r="ADQ38" s="146"/>
      <c r="ADR38" s="146"/>
      <c r="ADS38" s="146"/>
      <c r="ADT38" s="146"/>
      <c r="ADU38" s="146"/>
      <c r="ADV38" s="146"/>
      <c r="ADW38" s="146"/>
      <c r="ADX38" s="146"/>
      <c r="ADY38" s="146"/>
      <c r="ADZ38" s="146"/>
      <c r="AEA38" s="146"/>
      <c r="AEB38" s="146"/>
      <c r="AEC38" s="146"/>
      <c r="AED38" s="146"/>
      <c r="AEE38" s="146"/>
      <c r="AEF38" s="146"/>
      <c r="AEG38" s="146"/>
      <c r="AEH38" s="146"/>
      <c r="AEI38" s="146"/>
      <c r="AEJ38" s="146"/>
      <c r="AEK38" s="146"/>
      <c r="AEL38" s="146"/>
      <c r="AEM38" s="146"/>
      <c r="AEN38" s="146"/>
      <c r="AEO38" s="146"/>
      <c r="AEP38" s="146"/>
      <c r="AEQ38" s="146"/>
      <c r="AER38" s="146"/>
      <c r="AES38" s="146"/>
      <c r="AET38" s="146"/>
      <c r="AEU38" s="146"/>
      <c r="AEV38" s="146"/>
      <c r="AEW38" s="146"/>
      <c r="AEX38" s="146"/>
      <c r="AEY38" s="146"/>
      <c r="AEZ38" s="146"/>
      <c r="AFA38" s="146"/>
      <c r="AFB38" s="146"/>
      <c r="AFC38" s="146"/>
      <c r="AFD38" s="146"/>
      <c r="AFE38" s="146"/>
      <c r="AFF38" s="146"/>
      <c r="AFG38" s="146"/>
      <c r="AFH38" s="146"/>
      <c r="AFI38" s="146"/>
      <c r="AFJ38" s="146"/>
      <c r="AFK38" s="146"/>
      <c r="AFL38" s="146"/>
      <c r="AFM38" s="146"/>
      <c r="AFN38" s="146"/>
      <c r="AFO38" s="146"/>
      <c r="AFP38" s="146"/>
      <c r="AFQ38" s="146"/>
      <c r="AFR38" s="146"/>
      <c r="AFS38" s="146"/>
      <c r="AFT38" s="146"/>
      <c r="AFU38" s="146"/>
      <c r="AFV38" s="146"/>
      <c r="AFW38" s="146"/>
      <c r="AFX38" s="146"/>
      <c r="AFY38" s="146"/>
      <c r="AFZ38" s="146"/>
      <c r="AGA38" s="146"/>
      <c r="AGB38" s="146"/>
      <c r="AGC38" s="146"/>
      <c r="AGD38" s="146"/>
      <c r="AGE38" s="146"/>
      <c r="AGF38" s="146"/>
      <c r="AGG38" s="146"/>
      <c r="AGH38" s="146"/>
      <c r="AGI38" s="146"/>
      <c r="AGJ38" s="146"/>
      <c r="AGK38" s="146"/>
      <c r="AGL38" s="146"/>
      <c r="AGM38" s="146"/>
      <c r="AGN38" s="146"/>
      <c r="AGO38" s="146"/>
      <c r="AGP38" s="146"/>
      <c r="AGQ38" s="146"/>
      <c r="AGR38" s="146"/>
      <c r="AGS38" s="146"/>
      <c r="AGT38" s="146"/>
      <c r="AGU38" s="146"/>
      <c r="AGV38" s="146"/>
      <c r="AGW38" s="146"/>
      <c r="AGX38" s="146"/>
      <c r="AGY38" s="146"/>
      <c r="AGZ38" s="146"/>
      <c r="AHA38" s="146"/>
      <c r="AHB38" s="146"/>
      <c r="AHC38" s="146"/>
      <c r="AHD38" s="146"/>
      <c r="AHE38" s="146"/>
      <c r="AHF38" s="146"/>
      <c r="AHG38" s="146"/>
      <c r="AHH38" s="146"/>
      <c r="AHI38" s="146"/>
      <c r="AHJ38" s="146"/>
      <c r="AHK38" s="146"/>
      <c r="AHL38" s="146"/>
      <c r="AHM38" s="146"/>
      <c r="AHN38" s="146"/>
      <c r="AHO38" s="146"/>
      <c r="AHP38" s="146"/>
      <c r="AHQ38" s="146"/>
      <c r="AHR38" s="146"/>
      <c r="AHS38" s="146"/>
      <c r="AHT38" s="146"/>
      <c r="AHU38" s="146"/>
      <c r="AHV38" s="146"/>
      <c r="AHW38" s="146"/>
      <c r="AHX38" s="146"/>
      <c r="AHY38" s="146"/>
      <c r="AHZ38" s="146"/>
      <c r="AIA38" s="146"/>
      <c r="AIB38" s="146"/>
      <c r="AIC38" s="146"/>
      <c r="AID38" s="146"/>
      <c r="AIE38" s="146"/>
      <c r="AIF38" s="146"/>
      <c r="AIG38" s="146"/>
      <c r="AIH38" s="146"/>
      <c r="AII38" s="146"/>
      <c r="AIJ38" s="146"/>
      <c r="AIK38" s="146"/>
      <c r="AIL38" s="146"/>
      <c r="AIM38" s="146"/>
      <c r="AIN38" s="146"/>
      <c r="AIO38" s="146"/>
      <c r="AIP38" s="146"/>
      <c r="AIQ38" s="146"/>
      <c r="AIR38" s="146"/>
      <c r="AIS38" s="146"/>
      <c r="AIT38" s="146"/>
      <c r="AIU38" s="146"/>
      <c r="AIV38" s="146"/>
      <c r="AIW38" s="146"/>
      <c r="AIX38" s="146"/>
      <c r="AIY38" s="146"/>
      <c r="AIZ38" s="146"/>
      <c r="AJA38" s="146"/>
      <c r="AJB38" s="146"/>
      <c r="AJC38" s="146"/>
      <c r="AJD38" s="146"/>
      <c r="AJE38" s="146"/>
      <c r="AJF38" s="146"/>
      <c r="AJG38" s="146"/>
      <c r="AJH38" s="146"/>
      <c r="AJI38" s="146"/>
      <c r="AJJ38" s="146"/>
      <c r="AJK38" s="146"/>
      <c r="AJL38" s="146"/>
      <c r="AJM38" s="146"/>
      <c r="AJN38" s="146"/>
      <c r="AJO38" s="146"/>
      <c r="AJP38" s="146"/>
      <c r="AJQ38" s="146"/>
      <c r="AJR38" s="146"/>
      <c r="AJS38" s="146"/>
      <c r="AJT38" s="146"/>
      <c r="AJU38" s="146"/>
      <c r="AJV38" s="146"/>
      <c r="AJW38" s="146"/>
      <c r="AJX38" s="146"/>
      <c r="AJY38" s="146"/>
      <c r="AJZ38" s="146"/>
      <c r="AKA38" s="146"/>
      <c r="AKB38" s="146"/>
      <c r="AKC38" s="146"/>
      <c r="AKD38" s="146"/>
      <c r="AKE38" s="146"/>
      <c r="AKF38" s="146"/>
      <c r="AKG38" s="146"/>
      <c r="AKH38" s="146"/>
      <c r="AKI38" s="146"/>
      <c r="AKJ38" s="146"/>
      <c r="AKK38" s="146"/>
      <c r="AKL38" s="146"/>
      <c r="AKM38" s="146"/>
      <c r="AKN38" s="146"/>
      <c r="AKO38" s="146"/>
      <c r="AKP38" s="146"/>
      <c r="AKQ38" s="146"/>
      <c r="AKR38" s="146"/>
      <c r="AKS38" s="146"/>
      <c r="AKT38" s="146"/>
      <c r="AKU38" s="146"/>
      <c r="AKV38" s="146"/>
      <c r="AKW38" s="146"/>
      <c r="AKX38" s="146"/>
      <c r="AKY38" s="146"/>
    </row>
    <row r="39" spans="1:987">
      <c r="A39" s="44">
        <f t="shared" si="0"/>
        <v>0</v>
      </c>
      <c r="B39" s="14"/>
      <c r="C39" s="133" t="s">
        <v>264</v>
      </c>
      <c r="D39" s="141" t="s">
        <v>98</v>
      </c>
      <c r="E39" s="157">
        <f>E38*1.2</f>
        <v>7.1654399999999994</v>
      </c>
      <c r="F39" s="142"/>
      <c r="G39" s="168"/>
      <c r="H39" s="144"/>
      <c r="I39" s="144"/>
      <c r="J39" s="144"/>
      <c r="K39" s="145"/>
      <c r="L39" s="142"/>
      <c r="M39" s="143"/>
      <c r="N39" s="143"/>
      <c r="O39" s="143"/>
      <c r="P39" s="145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146"/>
      <c r="FH39" s="146"/>
      <c r="FI39" s="146"/>
      <c r="FJ39" s="146"/>
      <c r="FK39" s="146"/>
      <c r="FL39" s="146"/>
      <c r="FM39" s="146"/>
      <c r="FN39" s="146"/>
      <c r="FO39" s="146"/>
      <c r="FP39" s="146"/>
      <c r="FQ39" s="146"/>
      <c r="FR39" s="146"/>
      <c r="FS39" s="146"/>
      <c r="FT39" s="146"/>
      <c r="FU39" s="146"/>
      <c r="FV39" s="146"/>
      <c r="FW39" s="146"/>
      <c r="FX39" s="146"/>
      <c r="FY39" s="146"/>
      <c r="FZ39" s="146"/>
      <c r="GA39" s="146"/>
      <c r="GB39" s="146"/>
      <c r="GC39" s="146"/>
      <c r="GD39" s="146"/>
      <c r="GE39" s="146"/>
      <c r="GF39" s="146"/>
      <c r="GG39" s="146"/>
      <c r="GH39" s="146"/>
      <c r="GI39" s="146"/>
      <c r="GJ39" s="146"/>
      <c r="GK39" s="146"/>
      <c r="GL39" s="146"/>
      <c r="GM39" s="146"/>
      <c r="GN39" s="146"/>
      <c r="GO39" s="146"/>
      <c r="GP39" s="146"/>
      <c r="GQ39" s="146"/>
      <c r="GR39" s="146"/>
      <c r="GS39" s="146"/>
      <c r="GT39" s="146"/>
      <c r="GU39" s="146"/>
      <c r="GV39" s="146"/>
      <c r="GW39" s="146"/>
      <c r="GX39" s="146"/>
      <c r="GY39" s="146"/>
      <c r="GZ39" s="146"/>
      <c r="HA39" s="146"/>
      <c r="HB39" s="146"/>
      <c r="HC39" s="146"/>
      <c r="HD39" s="146"/>
      <c r="HE39" s="146"/>
      <c r="HF39" s="146"/>
      <c r="HG39" s="146"/>
      <c r="HH39" s="146"/>
      <c r="HI39" s="146"/>
      <c r="HJ39" s="146"/>
      <c r="HK39" s="146"/>
      <c r="HL39" s="146"/>
      <c r="HM39" s="146"/>
      <c r="HN39" s="146"/>
      <c r="HO39" s="146"/>
      <c r="HP39" s="146"/>
      <c r="HQ39" s="146"/>
      <c r="HR39" s="146"/>
      <c r="HS39" s="146"/>
      <c r="HT39" s="146"/>
      <c r="HU39" s="146"/>
      <c r="HV39" s="146"/>
      <c r="HW39" s="146"/>
      <c r="HX39" s="146"/>
      <c r="HY39" s="146"/>
      <c r="HZ39" s="146"/>
      <c r="IA39" s="146"/>
      <c r="IB39" s="146"/>
      <c r="IC39" s="146"/>
      <c r="ID39" s="146"/>
      <c r="IE39" s="146"/>
      <c r="IF39" s="146"/>
      <c r="IG39" s="146"/>
      <c r="IH39" s="146"/>
      <c r="II39" s="146"/>
      <c r="IJ39" s="146"/>
      <c r="IK39" s="146"/>
      <c r="IL39" s="146"/>
      <c r="IM39" s="146"/>
      <c r="IN39" s="146"/>
      <c r="IO39" s="146"/>
      <c r="IP39" s="146"/>
      <c r="IQ39" s="146"/>
      <c r="IR39" s="146"/>
      <c r="IS39" s="146"/>
      <c r="IT39" s="146"/>
      <c r="IU39" s="146"/>
      <c r="IV39" s="146"/>
      <c r="IW39" s="146"/>
      <c r="IX39" s="146"/>
      <c r="IY39" s="146"/>
      <c r="IZ39" s="146"/>
      <c r="JA39" s="146"/>
      <c r="JB39" s="146"/>
      <c r="JC39" s="146"/>
      <c r="JD39" s="146"/>
      <c r="JE39" s="146"/>
      <c r="JF39" s="146"/>
      <c r="JG39" s="146"/>
      <c r="JH39" s="146"/>
      <c r="JI39" s="146"/>
      <c r="JJ39" s="146"/>
      <c r="JK39" s="146"/>
      <c r="JL39" s="146"/>
      <c r="JM39" s="146"/>
      <c r="JN39" s="146"/>
      <c r="JO39" s="146"/>
      <c r="JP39" s="146"/>
      <c r="JQ39" s="146"/>
      <c r="JR39" s="146"/>
      <c r="JS39" s="146"/>
      <c r="JT39" s="146"/>
      <c r="JU39" s="146"/>
      <c r="JV39" s="146"/>
      <c r="JW39" s="146"/>
      <c r="JX39" s="146"/>
      <c r="JY39" s="146"/>
      <c r="JZ39" s="146"/>
      <c r="KA39" s="146"/>
      <c r="KB39" s="146"/>
      <c r="KC39" s="146"/>
      <c r="KD39" s="146"/>
      <c r="KE39" s="146"/>
      <c r="KF39" s="146"/>
      <c r="KG39" s="146"/>
      <c r="KH39" s="146"/>
      <c r="KI39" s="146"/>
      <c r="KJ39" s="146"/>
      <c r="KK39" s="146"/>
      <c r="KL39" s="146"/>
      <c r="KM39" s="146"/>
      <c r="KN39" s="146"/>
      <c r="KO39" s="146"/>
      <c r="KP39" s="146"/>
      <c r="KQ39" s="146"/>
      <c r="KR39" s="146"/>
      <c r="KS39" s="146"/>
      <c r="KT39" s="146"/>
      <c r="KU39" s="146"/>
      <c r="KV39" s="146"/>
      <c r="KW39" s="146"/>
      <c r="KX39" s="146"/>
      <c r="KY39" s="146"/>
      <c r="KZ39" s="146"/>
      <c r="LA39" s="146"/>
      <c r="LB39" s="146"/>
      <c r="LC39" s="146"/>
      <c r="LD39" s="146"/>
      <c r="LE39" s="146"/>
      <c r="LF39" s="146"/>
      <c r="LG39" s="146"/>
      <c r="LH39" s="146"/>
      <c r="LI39" s="146"/>
      <c r="LJ39" s="146"/>
      <c r="LK39" s="146"/>
      <c r="LL39" s="146"/>
      <c r="LM39" s="146"/>
      <c r="LN39" s="146"/>
      <c r="LO39" s="146"/>
      <c r="LP39" s="146"/>
      <c r="LQ39" s="146"/>
      <c r="LR39" s="146"/>
      <c r="LS39" s="146"/>
      <c r="LT39" s="146"/>
      <c r="LU39" s="146"/>
      <c r="LV39" s="146"/>
      <c r="LW39" s="146"/>
      <c r="LX39" s="146"/>
      <c r="LY39" s="146"/>
      <c r="LZ39" s="146"/>
      <c r="MA39" s="146"/>
      <c r="MB39" s="146"/>
      <c r="MC39" s="146"/>
      <c r="MD39" s="146"/>
      <c r="ME39" s="146"/>
      <c r="MF39" s="146"/>
      <c r="MG39" s="146"/>
      <c r="MH39" s="146"/>
      <c r="MI39" s="146"/>
      <c r="MJ39" s="146"/>
      <c r="MK39" s="146"/>
      <c r="ML39" s="146"/>
      <c r="MM39" s="146"/>
      <c r="MN39" s="146"/>
      <c r="MO39" s="146"/>
      <c r="MP39" s="146"/>
      <c r="MQ39" s="146"/>
      <c r="MR39" s="146"/>
      <c r="MS39" s="146"/>
      <c r="MT39" s="146"/>
      <c r="MU39" s="146"/>
      <c r="MV39" s="146"/>
      <c r="MW39" s="146"/>
      <c r="MX39" s="146"/>
      <c r="MY39" s="146"/>
      <c r="MZ39" s="146"/>
      <c r="NA39" s="146"/>
      <c r="NB39" s="146"/>
      <c r="NC39" s="146"/>
      <c r="ND39" s="146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6"/>
      <c r="NS39" s="146"/>
      <c r="NT39" s="146"/>
      <c r="NU39" s="146"/>
      <c r="NV39" s="146"/>
      <c r="NW39" s="146"/>
      <c r="NX39" s="146"/>
      <c r="NY39" s="146"/>
      <c r="NZ39" s="146"/>
      <c r="OA39" s="146"/>
      <c r="OB39" s="146"/>
      <c r="OC39" s="146"/>
      <c r="OD39" s="146"/>
      <c r="OE39" s="146"/>
      <c r="OF39" s="146"/>
      <c r="OG39" s="146"/>
      <c r="OH39" s="146"/>
      <c r="OI39" s="146"/>
      <c r="OJ39" s="146"/>
      <c r="OK39" s="146"/>
      <c r="OL39" s="146"/>
      <c r="OM39" s="146"/>
      <c r="ON39" s="146"/>
      <c r="OO39" s="146"/>
      <c r="OP39" s="146"/>
      <c r="OQ39" s="146"/>
      <c r="OR39" s="146"/>
      <c r="OS39" s="146"/>
      <c r="OT39" s="146"/>
      <c r="OU39" s="146"/>
      <c r="OV39" s="146"/>
      <c r="OW39" s="146"/>
      <c r="OX39" s="146"/>
      <c r="OY39" s="146"/>
      <c r="OZ39" s="146"/>
      <c r="PA39" s="146"/>
      <c r="PB39" s="146"/>
      <c r="PC39" s="146"/>
      <c r="PD39" s="146"/>
      <c r="PE39" s="146"/>
      <c r="PF39" s="146"/>
      <c r="PG39" s="146"/>
      <c r="PH39" s="146"/>
      <c r="PI39" s="146"/>
      <c r="PJ39" s="146"/>
      <c r="PK39" s="146"/>
      <c r="PL39" s="146"/>
      <c r="PM39" s="146"/>
      <c r="PN39" s="146"/>
      <c r="PO39" s="146"/>
      <c r="PP39" s="146"/>
      <c r="PQ39" s="146"/>
      <c r="PR39" s="146"/>
      <c r="PS39" s="146"/>
      <c r="PT39" s="146"/>
      <c r="PU39" s="146"/>
      <c r="PV39" s="146"/>
      <c r="PW39" s="146"/>
      <c r="PX39" s="146"/>
      <c r="PY39" s="146"/>
      <c r="PZ39" s="146"/>
      <c r="QA39" s="146"/>
      <c r="QB39" s="146"/>
      <c r="QC39" s="146"/>
      <c r="QD39" s="146"/>
      <c r="QE39" s="146"/>
      <c r="QF39" s="146"/>
      <c r="QG39" s="146"/>
      <c r="QH39" s="146"/>
      <c r="QI39" s="146"/>
      <c r="QJ39" s="146"/>
      <c r="QK39" s="146"/>
      <c r="QL39" s="146"/>
      <c r="QM39" s="146"/>
      <c r="QN39" s="146"/>
      <c r="QO39" s="146"/>
      <c r="QP39" s="146"/>
      <c r="QQ39" s="146"/>
      <c r="QR39" s="146"/>
      <c r="QS39" s="146"/>
      <c r="QT39" s="146"/>
      <c r="QU39" s="146"/>
      <c r="QV39" s="146"/>
      <c r="QW39" s="146"/>
      <c r="QX39" s="146"/>
      <c r="QY39" s="146"/>
      <c r="QZ39" s="146"/>
      <c r="RA39" s="146"/>
      <c r="RB39" s="146"/>
      <c r="RC39" s="146"/>
      <c r="RD39" s="146"/>
      <c r="RE39" s="146"/>
      <c r="RF39" s="146"/>
      <c r="RG39" s="146"/>
      <c r="RH39" s="146"/>
      <c r="RI39" s="146"/>
      <c r="RJ39" s="146"/>
      <c r="RK39" s="146"/>
      <c r="RL39" s="146"/>
      <c r="RM39" s="146"/>
      <c r="RN39" s="146"/>
      <c r="RO39" s="146"/>
      <c r="RP39" s="146"/>
      <c r="RQ39" s="146"/>
      <c r="RR39" s="146"/>
      <c r="RS39" s="146"/>
      <c r="RT39" s="146"/>
      <c r="RU39" s="146"/>
      <c r="RV39" s="146"/>
      <c r="RW39" s="146"/>
      <c r="RX39" s="146"/>
      <c r="RY39" s="146"/>
      <c r="RZ39" s="146"/>
      <c r="SA39" s="146"/>
      <c r="SB39" s="146"/>
      <c r="SC39" s="146"/>
      <c r="SD39" s="146"/>
      <c r="SE39" s="146"/>
      <c r="SF39" s="146"/>
      <c r="SG39" s="146"/>
      <c r="SH39" s="146"/>
      <c r="SI39" s="146"/>
      <c r="SJ39" s="146"/>
      <c r="SK39" s="146"/>
      <c r="SL39" s="146"/>
      <c r="SM39" s="146"/>
      <c r="SN39" s="146"/>
      <c r="SO39" s="146"/>
      <c r="SP39" s="146"/>
      <c r="SQ39" s="146"/>
      <c r="SR39" s="146"/>
      <c r="SS39" s="146"/>
      <c r="ST39" s="146"/>
      <c r="SU39" s="146"/>
      <c r="SV39" s="146"/>
      <c r="SW39" s="146"/>
      <c r="SX39" s="146"/>
      <c r="SY39" s="146"/>
      <c r="SZ39" s="146"/>
      <c r="TA39" s="146"/>
      <c r="TB39" s="146"/>
      <c r="TC39" s="146"/>
      <c r="TD39" s="146"/>
      <c r="TE39" s="146"/>
      <c r="TF39" s="146"/>
      <c r="TG39" s="146"/>
      <c r="TH39" s="146"/>
      <c r="TI39" s="146"/>
      <c r="TJ39" s="146"/>
      <c r="TK39" s="146"/>
      <c r="TL39" s="146"/>
      <c r="TM39" s="146"/>
      <c r="TN39" s="146"/>
      <c r="TO39" s="146"/>
      <c r="TP39" s="146"/>
      <c r="TQ39" s="146"/>
      <c r="TR39" s="146"/>
      <c r="TS39" s="146"/>
      <c r="TT39" s="146"/>
      <c r="TU39" s="146"/>
      <c r="TV39" s="146"/>
      <c r="TW39" s="146"/>
      <c r="TX39" s="146"/>
      <c r="TY39" s="146"/>
      <c r="TZ39" s="146"/>
      <c r="UA39" s="146"/>
      <c r="UB39" s="146"/>
      <c r="UC39" s="146"/>
      <c r="UD39" s="146"/>
      <c r="UE39" s="146"/>
      <c r="UF39" s="146"/>
      <c r="UG39" s="146"/>
      <c r="UH39" s="146"/>
      <c r="UI39" s="146"/>
      <c r="UJ39" s="146"/>
      <c r="UK39" s="146"/>
      <c r="UL39" s="146"/>
      <c r="UM39" s="146"/>
      <c r="UN39" s="146"/>
      <c r="UO39" s="146"/>
      <c r="UP39" s="146"/>
      <c r="UQ39" s="146"/>
      <c r="UR39" s="146"/>
      <c r="US39" s="146"/>
      <c r="UT39" s="146"/>
      <c r="UU39" s="146"/>
      <c r="UV39" s="146"/>
      <c r="UW39" s="146"/>
      <c r="UX39" s="146"/>
      <c r="UY39" s="146"/>
      <c r="UZ39" s="146"/>
      <c r="VA39" s="146"/>
      <c r="VB39" s="146"/>
      <c r="VC39" s="146"/>
      <c r="VD39" s="146"/>
      <c r="VE39" s="146"/>
      <c r="VF39" s="146"/>
      <c r="VG39" s="146"/>
      <c r="VH39" s="146"/>
      <c r="VI39" s="146"/>
      <c r="VJ39" s="146"/>
      <c r="VK39" s="146"/>
      <c r="VL39" s="146"/>
      <c r="VM39" s="146"/>
      <c r="VN39" s="146"/>
      <c r="VO39" s="146"/>
      <c r="VP39" s="146"/>
      <c r="VQ39" s="146"/>
      <c r="VR39" s="146"/>
      <c r="VS39" s="146"/>
      <c r="VT39" s="146"/>
      <c r="VU39" s="146"/>
      <c r="VV39" s="146"/>
      <c r="VW39" s="146"/>
      <c r="VX39" s="146"/>
      <c r="VY39" s="146"/>
      <c r="VZ39" s="146"/>
      <c r="WA39" s="146"/>
      <c r="WB39" s="146"/>
      <c r="WC39" s="146"/>
      <c r="WD39" s="146"/>
      <c r="WE39" s="146"/>
      <c r="WF39" s="146"/>
      <c r="WG39" s="146"/>
      <c r="WH39" s="146"/>
      <c r="WI39" s="146"/>
      <c r="WJ39" s="146"/>
      <c r="WK39" s="146"/>
      <c r="WL39" s="146"/>
      <c r="WM39" s="146"/>
      <c r="WN39" s="146"/>
      <c r="WO39" s="146"/>
      <c r="WP39" s="146"/>
      <c r="WQ39" s="146"/>
      <c r="WR39" s="146"/>
      <c r="WS39" s="146"/>
      <c r="WT39" s="146"/>
      <c r="WU39" s="146"/>
      <c r="WV39" s="146"/>
      <c r="WW39" s="146"/>
      <c r="WX39" s="146"/>
      <c r="WY39" s="146"/>
      <c r="WZ39" s="146"/>
      <c r="XA39" s="146"/>
      <c r="XB39" s="146"/>
      <c r="XC39" s="146"/>
      <c r="XD39" s="146"/>
      <c r="XE39" s="146"/>
      <c r="XF39" s="146"/>
      <c r="XG39" s="146"/>
      <c r="XH39" s="146"/>
      <c r="XI39" s="146"/>
      <c r="XJ39" s="146"/>
      <c r="XK39" s="146"/>
      <c r="XL39" s="146"/>
      <c r="XM39" s="146"/>
      <c r="XN39" s="146"/>
      <c r="XO39" s="146"/>
      <c r="XP39" s="146"/>
      <c r="XQ39" s="146"/>
      <c r="XR39" s="146"/>
      <c r="XS39" s="146"/>
      <c r="XT39" s="146"/>
      <c r="XU39" s="146"/>
      <c r="XV39" s="146"/>
      <c r="XW39" s="146"/>
      <c r="XX39" s="146"/>
      <c r="XY39" s="146"/>
      <c r="XZ39" s="146"/>
      <c r="YA39" s="146"/>
      <c r="YB39" s="146"/>
      <c r="YC39" s="146"/>
      <c r="YD39" s="146"/>
      <c r="YE39" s="146"/>
      <c r="YF39" s="146"/>
      <c r="YG39" s="146"/>
      <c r="YH39" s="146"/>
      <c r="YI39" s="146"/>
      <c r="YJ39" s="146"/>
      <c r="YK39" s="146"/>
      <c r="YL39" s="146"/>
      <c r="YM39" s="146"/>
      <c r="YN39" s="146"/>
      <c r="YO39" s="146"/>
      <c r="YP39" s="146"/>
      <c r="YQ39" s="146"/>
      <c r="YR39" s="146"/>
      <c r="YS39" s="146"/>
      <c r="YT39" s="146"/>
      <c r="YU39" s="146"/>
      <c r="YV39" s="146"/>
      <c r="YW39" s="146"/>
      <c r="YX39" s="146"/>
      <c r="YY39" s="146"/>
      <c r="YZ39" s="146"/>
      <c r="ZA39" s="146"/>
      <c r="ZB39" s="146"/>
      <c r="ZC39" s="146"/>
      <c r="ZD39" s="146"/>
      <c r="ZE39" s="146"/>
      <c r="ZF39" s="146"/>
      <c r="ZG39" s="146"/>
      <c r="ZH39" s="146"/>
      <c r="ZI39" s="146"/>
      <c r="ZJ39" s="146"/>
      <c r="ZK39" s="146"/>
      <c r="ZL39" s="146"/>
      <c r="ZM39" s="146"/>
      <c r="ZN39" s="146"/>
      <c r="ZO39" s="146"/>
      <c r="ZP39" s="146"/>
      <c r="ZQ39" s="146"/>
      <c r="ZR39" s="146"/>
      <c r="ZS39" s="146"/>
      <c r="ZT39" s="146"/>
      <c r="ZU39" s="146"/>
      <c r="ZV39" s="146"/>
      <c r="ZW39" s="146"/>
      <c r="ZX39" s="146"/>
      <c r="ZY39" s="146"/>
      <c r="ZZ39" s="146"/>
      <c r="AAA39" s="146"/>
      <c r="AAB39" s="146"/>
      <c r="AAC39" s="146"/>
      <c r="AAD39" s="146"/>
      <c r="AAE39" s="146"/>
      <c r="AAF39" s="146"/>
      <c r="AAG39" s="146"/>
      <c r="AAH39" s="146"/>
      <c r="AAI39" s="146"/>
      <c r="AAJ39" s="146"/>
      <c r="AAK39" s="146"/>
      <c r="AAL39" s="146"/>
      <c r="AAM39" s="146"/>
      <c r="AAN39" s="146"/>
      <c r="AAO39" s="146"/>
      <c r="AAP39" s="146"/>
      <c r="AAQ39" s="146"/>
      <c r="AAR39" s="146"/>
      <c r="AAS39" s="146"/>
      <c r="AAT39" s="146"/>
      <c r="AAU39" s="146"/>
      <c r="AAV39" s="146"/>
      <c r="AAW39" s="146"/>
      <c r="AAX39" s="146"/>
      <c r="AAY39" s="146"/>
      <c r="AAZ39" s="146"/>
      <c r="ABA39" s="146"/>
      <c r="ABB39" s="146"/>
      <c r="ABC39" s="146"/>
      <c r="ABD39" s="146"/>
      <c r="ABE39" s="146"/>
      <c r="ABF39" s="146"/>
      <c r="ABG39" s="146"/>
      <c r="ABH39" s="146"/>
      <c r="ABI39" s="146"/>
      <c r="ABJ39" s="146"/>
      <c r="ABK39" s="146"/>
      <c r="ABL39" s="146"/>
      <c r="ABM39" s="146"/>
      <c r="ABN39" s="146"/>
      <c r="ABO39" s="146"/>
      <c r="ABP39" s="146"/>
      <c r="ABQ39" s="146"/>
      <c r="ABR39" s="146"/>
      <c r="ABS39" s="146"/>
      <c r="ABT39" s="146"/>
      <c r="ABU39" s="146"/>
      <c r="ABV39" s="146"/>
      <c r="ABW39" s="146"/>
      <c r="ABX39" s="146"/>
      <c r="ABY39" s="146"/>
      <c r="ABZ39" s="146"/>
      <c r="ACA39" s="146"/>
      <c r="ACB39" s="146"/>
      <c r="ACC39" s="146"/>
      <c r="ACD39" s="146"/>
      <c r="ACE39" s="146"/>
      <c r="ACF39" s="146"/>
      <c r="ACG39" s="146"/>
      <c r="ACH39" s="146"/>
      <c r="ACI39" s="146"/>
      <c r="ACJ39" s="146"/>
      <c r="ACK39" s="146"/>
      <c r="ACL39" s="146"/>
      <c r="ACM39" s="146"/>
      <c r="ACN39" s="146"/>
      <c r="ACO39" s="146"/>
      <c r="ACP39" s="146"/>
      <c r="ACQ39" s="146"/>
      <c r="ACR39" s="146"/>
      <c r="ACS39" s="146"/>
      <c r="ACT39" s="146"/>
      <c r="ACU39" s="146"/>
      <c r="ACV39" s="146"/>
      <c r="ACW39" s="146"/>
      <c r="ACX39" s="146"/>
      <c r="ACY39" s="146"/>
      <c r="ACZ39" s="146"/>
      <c r="ADA39" s="146"/>
      <c r="ADB39" s="146"/>
      <c r="ADC39" s="146"/>
      <c r="ADD39" s="146"/>
      <c r="ADE39" s="146"/>
      <c r="ADF39" s="146"/>
      <c r="ADG39" s="146"/>
      <c r="ADH39" s="146"/>
      <c r="ADI39" s="146"/>
      <c r="ADJ39" s="146"/>
      <c r="ADK39" s="146"/>
      <c r="ADL39" s="146"/>
      <c r="ADM39" s="146"/>
      <c r="ADN39" s="146"/>
      <c r="ADO39" s="146"/>
      <c r="ADP39" s="146"/>
      <c r="ADQ39" s="146"/>
      <c r="ADR39" s="146"/>
      <c r="ADS39" s="146"/>
      <c r="ADT39" s="146"/>
      <c r="ADU39" s="146"/>
      <c r="ADV39" s="146"/>
      <c r="ADW39" s="146"/>
      <c r="ADX39" s="146"/>
      <c r="ADY39" s="146"/>
      <c r="ADZ39" s="146"/>
      <c r="AEA39" s="146"/>
      <c r="AEB39" s="146"/>
      <c r="AEC39" s="146"/>
      <c r="AED39" s="146"/>
      <c r="AEE39" s="146"/>
      <c r="AEF39" s="146"/>
      <c r="AEG39" s="146"/>
      <c r="AEH39" s="146"/>
      <c r="AEI39" s="146"/>
      <c r="AEJ39" s="146"/>
      <c r="AEK39" s="146"/>
      <c r="AEL39" s="146"/>
      <c r="AEM39" s="146"/>
      <c r="AEN39" s="146"/>
      <c r="AEO39" s="146"/>
      <c r="AEP39" s="146"/>
      <c r="AEQ39" s="146"/>
      <c r="AER39" s="146"/>
      <c r="AES39" s="146"/>
      <c r="AET39" s="146"/>
      <c r="AEU39" s="146"/>
      <c r="AEV39" s="146"/>
      <c r="AEW39" s="146"/>
      <c r="AEX39" s="146"/>
      <c r="AEY39" s="146"/>
      <c r="AEZ39" s="146"/>
      <c r="AFA39" s="146"/>
      <c r="AFB39" s="146"/>
      <c r="AFC39" s="146"/>
      <c r="AFD39" s="146"/>
      <c r="AFE39" s="146"/>
      <c r="AFF39" s="146"/>
      <c r="AFG39" s="146"/>
      <c r="AFH39" s="146"/>
      <c r="AFI39" s="146"/>
      <c r="AFJ39" s="146"/>
      <c r="AFK39" s="146"/>
      <c r="AFL39" s="146"/>
      <c r="AFM39" s="146"/>
      <c r="AFN39" s="146"/>
      <c r="AFO39" s="146"/>
      <c r="AFP39" s="146"/>
      <c r="AFQ39" s="146"/>
      <c r="AFR39" s="146"/>
      <c r="AFS39" s="146"/>
      <c r="AFT39" s="146"/>
      <c r="AFU39" s="146"/>
      <c r="AFV39" s="146"/>
      <c r="AFW39" s="146"/>
      <c r="AFX39" s="146"/>
      <c r="AFY39" s="146"/>
      <c r="AFZ39" s="146"/>
      <c r="AGA39" s="146"/>
      <c r="AGB39" s="146"/>
      <c r="AGC39" s="146"/>
      <c r="AGD39" s="146"/>
      <c r="AGE39" s="146"/>
      <c r="AGF39" s="146"/>
      <c r="AGG39" s="146"/>
      <c r="AGH39" s="146"/>
      <c r="AGI39" s="146"/>
      <c r="AGJ39" s="146"/>
      <c r="AGK39" s="146"/>
      <c r="AGL39" s="146"/>
      <c r="AGM39" s="146"/>
      <c r="AGN39" s="146"/>
      <c r="AGO39" s="146"/>
      <c r="AGP39" s="146"/>
      <c r="AGQ39" s="146"/>
      <c r="AGR39" s="146"/>
      <c r="AGS39" s="146"/>
      <c r="AGT39" s="146"/>
      <c r="AGU39" s="146"/>
      <c r="AGV39" s="146"/>
      <c r="AGW39" s="146"/>
      <c r="AGX39" s="146"/>
      <c r="AGY39" s="146"/>
      <c r="AGZ39" s="146"/>
      <c r="AHA39" s="146"/>
      <c r="AHB39" s="146"/>
      <c r="AHC39" s="146"/>
      <c r="AHD39" s="146"/>
      <c r="AHE39" s="146"/>
      <c r="AHF39" s="146"/>
      <c r="AHG39" s="146"/>
      <c r="AHH39" s="146"/>
      <c r="AHI39" s="146"/>
      <c r="AHJ39" s="146"/>
      <c r="AHK39" s="146"/>
      <c r="AHL39" s="146"/>
      <c r="AHM39" s="146"/>
      <c r="AHN39" s="146"/>
      <c r="AHO39" s="146"/>
      <c r="AHP39" s="146"/>
      <c r="AHQ39" s="146"/>
      <c r="AHR39" s="146"/>
      <c r="AHS39" s="146"/>
      <c r="AHT39" s="146"/>
      <c r="AHU39" s="146"/>
      <c r="AHV39" s="146"/>
      <c r="AHW39" s="146"/>
      <c r="AHX39" s="146"/>
      <c r="AHY39" s="146"/>
      <c r="AHZ39" s="146"/>
      <c r="AIA39" s="146"/>
      <c r="AIB39" s="146"/>
      <c r="AIC39" s="146"/>
      <c r="AID39" s="146"/>
      <c r="AIE39" s="146"/>
      <c r="AIF39" s="146"/>
      <c r="AIG39" s="146"/>
      <c r="AIH39" s="146"/>
      <c r="AII39" s="146"/>
      <c r="AIJ39" s="146"/>
      <c r="AIK39" s="146"/>
      <c r="AIL39" s="146"/>
      <c r="AIM39" s="146"/>
      <c r="AIN39" s="146"/>
      <c r="AIO39" s="146"/>
      <c r="AIP39" s="146"/>
      <c r="AIQ39" s="146"/>
      <c r="AIR39" s="146"/>
      <c r="AIS39" s="146"/>
      <c r="AIT39" s="146"/>
      <c r="AIU39" s="146"/>
      <c r="AIV39" s="146"/>
      <c r="AIW39" s="146"/>
      <c r="AIX39" s="146"/>
      <c r="AIY39" s="146"/>
      <c r="AIZ39" s="146"/>
      <c r="AJA39" s="146"/>
      <c r="AJB39" s="146"/>
      <c r="AJC39" s="146"/>
      <c r="AJD39" s="146"/>
      <c r="AJE39" s="146"/>
      <c r="AJF39" s="146"/>
      <c r="AJG39" s="146"/>
      <c r="AJH39" s="146"/>
      <c r="AJI39" s="146"/>
      <c r="AJJ39" s="146"/>
      <c r="AJK39" s="146"/>
      <c r="AJL39" s="146"/>
      <c r="AJM39" s="146"/>
      <c r="AJN39" s="146"/>
      <c r="AJO39" s="146"/>
      <c r="AJP39" s="146"/>
      <c r="AJQ39" s="146"/>
      <c r="AJR39" s="146"/>
      <c r="AJS39" s="146"/>
      <c r="AJT39" s="146"/>
      <c r="AJU39" s="146"/>
      <c r="AJV39" s="146"/>
      <c r="AJW39" s="146"/>
      <c r="AJX39" s="146"/>
      <c r="AJY39" s="146"/>
      <c r="AJZ39" s="146"/>
      <c r="AKA39" s="146"/>
      <c r="AKB39" s="146"/>
      <c r="AKC39" s="146"/>
      <c r="AKD39" s="146"/>
      <c r="AKE39" s="146"/>
      <c r="AKF39" s="146"/>
      <c r="AKG39" s="146"/>
      <c r="AKH39" s="146"/>
      <c r="AKI39" s="146"/>
      <c r="AKJ39" s="146"/>
      <c r="AKK39" s="146"/>
      <c r="AKL39" s="146"/>
      <c r="AKM39" s="146"/>
      <c r="AKN39" s="146"/>
      <c r="AKO39" s="146"/>
      <c r="AKP39" s="146"/>
      <c r="AKQ39" s="146"/>
      <c r="AKR39" s="146"/>
      <c r="AKS39" s="146"/>
      <c r="AKT39" s="146"/>
      <c r="AKU39" s="146"/>
      <c r="AKV39" s="146"/>
      <c r="AKW39" s="146"/>
      <c r="AKX39" s="146"/>
      <c r="AKY39" s="146"/>
    </row>
    <row r="40" spans="1:987">
      <c r="A40" s="44">
        <v>12</v>
      </c>
      <c r="B40" s="14"/>
      <c r="C40" s="42" t="s">
        <v>265</v>
      </c>
      <c r="D40" s="14" t="s">
        <v>88</v>
      </c>
      <c r="E40" s="158">
        <f>E16*0.6</f>
        <v>59.711999999999996</v>
      </c>
      <c r="F40" s="142"/>
      <c r="G40" s="168"/>
      <c r="H40" s="144"/>
      <c r="I40" s="144"/>
      <c r="J40" s="144"/>
      <c r="K40" s="145"/>
      <c r="L40" s="142"/>
      <c r="M40" s="143"/>
      <c r="N40" s="143"/>
      <c r="O40" s="143"/>
      <c r="P40" s="145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146"/>
      <c r="EA40" s="146"/>
      <c r="EB40" s="146"/>
      <c r="EC40" s="146"/>
      <c r="ED40" s="146"/>
      <c r="EE40" s="146"/>
      <c r="EF40" s="146"/>
      <c r="EG40" s="146"/>
      <c r="EH40" s="146"/>
      <c r="EI40" s="146"/>
      <c r="EJ40" s="146"/>
      <c r="EK40" s="146"/>
      <c r="EL40" s="146"/>
      <c r="EM40" s="146"/>
      <c r="EN40" s="146"/>
      <c r="EO40" s="146"/>
      <c r="EP40" s="146"/>
      <c r="EQ40" s="146"/>
      <c r="ER40" s="146"/>
      <c r="ES40" s="146"/>
      <c r="ET40" s="146"/>
      <c r="EU40" s="146"/>
      <c r="EV40" s="146"/>
      <c r="EW40" s="146"/>
      <c r="EX40" s="146"/>
      <c r="EY40" s="146"/>
      <c r="EZ40" s="146"/>
      <c r="FA40" s="146"/>
      <c r="FB40" s="146"/>
      <c r="FC40" s="146"/>
      <c r="FD40" s="146"/>
      <c r="FE40" s="146"/>
      <c r="FF40" s="146"/>
      <c r="FG40" s="146"/>
      <c r="FH40" s="146"/>
      <c r="FI40" s="146"/>
      <c r="FJ40" s="146"/>
      <c r="FK40" s="146"/>
      <c r="FL40" s="146"/>
      <c r="FM40" s="146"/>
      <c r="FN40" s="146"/>
      <c r="FO40" s="146"/>
      <c r="FP40" s="146"/>
      <c r="FQ40" s="146"/>
      <c r="FR40" s="146"/>
      <c r="FS40" s="146"/>
      <c r="FT40" s="146"/>
      <c r="FU40" s="146"/>
      <c r="FV40" s="146"/>
      <c r="FW40" s="146"/>
      <c r="FX40" s="146"/>
      <c r="FY40" s="146"/>
      <c r="FZ40" s="146"/>
      <c r="GA40" s="146"/>
      <c r="GB40" s="146"/>
      <c r="GC40" s="146"/>
      <c r="GD40" s="146"/>
      <c r="GE40" s="146"/>
      <c r="GF40" s="146"/>
      <c r="GG40" s="146"/>
      <c r="GH40" s="146"/>
      <c r="GI40" s="146"/>
      <c r="GJ40" s="146"/>
      <c r="GK40" s="146"/>
      <c r="GL40" s="146"/>
      <c r="GM40" s="146"/>
      <c r="GN40" s="146"/>
      <c r="GO40" s="146"/>
      <c r="GP40" s="146"/>
      <c r="GQ40" s="146"/>
      <c r="GR40" s="146"/>
      <c r="GS40" s="146"/>
      <c r="GT40" s="146"/>
      <c r="GU40" s="146"/>
      <c r="GV40" s="146"/>
      <c r="GW40" s="146"/>
      <c r="GX40" s="146"/>
      <c r="GY40" s="146"/>
      <c r="GZ40" s="146"/>
      <c r="HA40" s="146"/>
      <c r="HB40" s="146"/>
      <c r="HC40" s="146"/>
      <c r="HD40" s="146"/>
      <c r="HE40" s="146"/>
      <c r="HF40" s="146"/>
      <c r="HG40" s="146"/>
      <c r="HH40" s="146"/>
      <c r="HI40" s="146"/>
      <c r="HJ40" s="146"/>
      <c r="HK40" s="146"/>
      <c r="HL40" s="146"/>
      <c r="HM40" s="146"/>
      <c r="HN40" s="146"/>
      <c r="HO40" s="146"/>
      <c r="HP40" s="146"/>
      <c r="HQ40" s="146"/>
      <c r="HR40" s="146"/>
      <c r="HS40" s="146"/>
      <c r="HT40" s="146"/>
      <c r="HU40" s="146"/>
      <c r="HV40" s="146"/>
      <c r="HW40" s="146"/>
      <c r="HX40" s="146"/>
      <c r="HY40" s="146"/>
      <c r="HZ40" s="146"/>
      <c r="IA40" s="146"/>
      <c r="IB40" s="146"/>
      <c r="IC40" s="146"/>
      <c r="ID40" s="146"/>
      <c r="IE40" s="146"/>
      <c r="IF40" s="146"/>
      <c r="IG40" s="146"/>
      <c r="IH40" s="146"/>
      <c r="II40" s="146"/>
      <c r="IJ40" s="146"/>
      <c r="IK40" s="146"/>
      <c r="IL40" s="146"/>
      <c r="IM40" s="146"/>
      <c r="IN40" s="146"/>
      <c r="IO40" s="146"/>
      <c r="IP40" s="146"/>
      <c r="IQ40" s="146"/>
      <c r="IR40" s="146"/>
      <c r="IS40" s="146"/>
      <c r="IT40" s="146"/>
      <c r="IU40" s="146"/>
      <c r="IV40" s="146"/>
      <c r="IW40" s="146"/>
      <c r="IX40" s="146"/>
      <c r="IY40" s="146"/>
      <c r="IZ40" s="146"/>
      <c r="JA40" s="146"/>
      <c r="JB40" s="146"/>
      <c r="JC40" s="146"/>
      <c r="JD40" s="146"/>
      <c r="JE40" s="146"/>
      <c r="JF40" s="146"/>
      <c r="JG40" s="146"/>
      <c r="JH40" s="146"/>
      <c r="JI40" s="146"/>
      <c r="JJ40" s="146"/>
      <c r="JK40" s="146"/>
      <c r="JL40" s="146"/>
      <c r="JM40" s="146"/>
      <c r="JN40" s="146"/>
      <c r="JO40" s="146"/>
      <c r="JP40" s="146"/>
      <c r="JQ40" s="146"/>
      <c r="JR40" s="146"/>
      <c r="JS40" s="146"/>
      <c r="JT40" s="146"/>
      <c r="JU40" s="146"/>
      <c r="JV40" s="146"/>
      <c r="JW40" s="146"/>
      <c r="JX40" s="146"/>
      <c r="JY40" s="146"/>
      <c r="JZ40" s="146"/>
      <c r="KA40" s="146"/>
      <c r="KB40" s="146"/>
      <c r="KC40" s="146"/>
      <c r="KD40" s="146"/>
      <c r="KE40" s="146"/>
      <c r="KF40" s="146"/>
      <c r="KG40" s="146"/>
      <c r="KH40" s="146"/>
      <c r="KI40" s="146"/>
      <c r="KJ40" s="146"/>
      <c r="KK40" s="146"/>
      <c r="KL40" s="146"/>
      <c r="KM40" s="146"/>
      <c r="KN40" s="146"/>
      <c r="KO40" s="146"/>
      <c r="KP40" s="146"/>
      <c r="KQ40" s="146"/>
      <c r="KR40" s="146"/>
      <c r="KS40" s="146"/>
      <c r="KT40" s="146"/>
      <c r="KU40" s="146"/>
      <c r="KV40" s="146"/>
      <c r="KW40" s="146"/>
      <c r="KX40" s="146"/>
      <c r="KY40" s="146"/>
      <c r="KZ40" s="146"/>
      <c r="LA40" s="146"/>
      <c r="LB40" s="146"/>
      <c r="LC40" s="146"/>
      <c r="LD40" s="146"/>
      <c r="LE40" s="146"/>
      <c r="LF40" s="146"/>
      <c r="LG40" s="146"/>
      <c r="LH40" s="146"/>
      <c r="LI40" s="146"/>
      <c r="LJ40" s="146"/>
      <c r="LK40" s="146"/>
      <c r="LL40" s="146"/>
      <c r="LM40" s="146"/>
      <c r="LN40" s="146"/>
      <c r="LO40" s="146"/>
      <c r="LP40" s="146"/>
      <c r="LQ40" s="146"/>
      <c r="LR40" s="146"/>
      <c r="LS40" s="146"/>
      <c r="LT40" s="146"/>
      <c r="LU40" s="146"/>
      <c r="LV40" s="146"/>
      <c r="LW40" s="146"/>
      <c r="LX40" s="146"/>
      <c r="LY40" s="146"/>
      <c r="LZ40" s="146"/>
      <c r="MA40" s="146"/>
      <c r="MB40" s="146"/>
      <c r="MC40" s="146"/>
      <c r="MD40" s="146"/>
      <c r="ME40" s="146"/>
      <c r="MF40" s="146"/>
      <c r="MG40" s="146"/>
      <c r="MH40" s="146"/>
      <c r="MI40" s="146"/>
      <c r="MJ40" s="146"/>
      <c r="MK40" s="146"/>
      <c r="ML40" s="146"/>
      <c r="MM40" s="146"/>
      <c r="MN40" s="146"/>
      <c r="MO40" s="146"/>
      <c r="MP40" s="146"/>
      <c r="MQ40" s="146"/>
      <c r="MR40" s="146"/>
      <c r="MS40" s="146"/>
      <c r="MT40" s="146"/>
      <c r="MU40" s="146"/>
      <c r="MV40" s="146"/>
      <c r="MW40" s="146"/>
      <c r="MX40" s="146"/>
      <c r="MY40" s="146"/>
      <c r="MZ40" s="146"/>
      <c r="NA40" s="146"/>
      <c r="NB40" s="146"/>
      <c r="NC40" s="146"/>
      <c r="ND40" s="146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6"/>
      <c r="NS40" s="146"/>
      <c r="NT40" s="146"/>
      <c r="NU40" s="146"/>
      <c r="NV40" s="146"/>
      <c r="NW40" s="146"/>
      <c r="NX40" s="146"/>
      <c r="NY40" s="146"/>
      <c r="NZ40" s="146"/>
      <c r="OA40" s="146"/>
      <c r="OB40" s="146"/>
      <c r="OC40" s="146"/>
      <c r="OD40" s="146"/>
      <c r="OE40" s="146"/>
      <c r="OF40" s="146"/>
      <c r="OG40" s="146"/>
      <c r="OH40" s="146"/>
      <c r="OI40" s="146"/>
      <c r="OJ40" s="146"/>
      <c r="OK40" s="146"/>
      <c r="OL40" s="146"/>
      <c r="OM40" s="146"/>
      <c r="ON40" s="146"/>
      <c r="OO40" s="146"/>
      <c r="OP40" s="146"/>
      <c r="OQ40" s="146"/>
      <c r="OR40" s="146"/>
      <c r="OS40" s="146"/>
      <c r="OT40" s="146"/>
      <c r="OU40" s="146"/>
      <c r="OV40" s="146"/>
      <c r="OW40" s="146"/>
      <c r="OX40" s="146"/>
      <c r="OY40" s="146"/>
      <c r="OZ40" s="146"/>
      <c r="PA40" s="146"/>
      <c r="PB40" s="146"/>
      <c r="PC40" s="146"/>
      <c r="PD40" s="146"/>
      <c r="PE40" s="146"/>
      <c r="PF40" s="146"/>
      <c r="PG40" s="146"/>
      <c r="PH40" s="146"/>
      <c r="PI40" s="146"/>
      <c r="PJ40" s="146"/>
      <c r="PK40" s="146"/>
      <c r="PL40" s="146"/>
      <c r="PM40" s="146"/>
      <c r="PN40" s="146"/>
      <c r="PO40" s="146"/>
      <c r="PP40" s="146"/>
      <c r="PQ40" s="146"/>
      <c r="PR40" s="146"/>
      <c r="PS40" s="146"/>
      <c r="PT40" s="146"/>
      <c r="PU40" s="146"/>
      <c r="PV40" s="146"/>
      <c r="PW40" s="146"/>
      <c r="PX40" s="146"/>
      <c r="PY40" s="146"/>
      <c r="PZ40" s="146"/>
      <c r="QA40" s="146"/>
      <c r="QB40" s="146"/>
      <c r="QC40" s="146"/>
      <c r="QD40" s="146"/>
      <c r="QE40" s="146"/>
      <c r="QF40" s="146"/>
      <c r="QG40" s="146"/>
      <c r="QH40" s="146"/>
      <c r="QI40" s="146"/>
      <c r="QJ40" s="146"/>
      <c r="QK40" s="146"/>
      <c r="QL40" s="146"/>
      <c r="QM40" s="146"/>
      <c r="QN40" s="146"/>
      <c r="QO40" s="146"/>
      <c r="QP40" s="146"/>
      <c r="QQ40" s="146"/>
      <c r="QR40" s="146"/>
      <c r="QS40" s="146"/>
      <c r="QT40" s="146"/>
      <c r="QU40" s="146"/>
      <c r="QV40" s="146"/>
      <c r="QW40" s="146"/>
      <c r="QX40" s="146"/>
      <c r="QY40" s="146"/>
      <c r="QZ40" s="146"/>
      <c r="RA40" s="146"/>
      <c r="RB40" s="146"/>
      <c r="RC40" s="146"/>
      <c r="RD40" s="146"/>
      <c r="RE40" s="146"/>
      <c r="RF40" s="146"/>
      <c r="RG40" s="146"/>
      <c r="RH40" s="146"/>
      <c r="RI40" s="146"/>
      <c r="RJ40" s="146"/>
      <c r="RK40" s="146"/>
      <c r="RL40" s="146"/>
      <c r="RM40" s="146"/>
      <c r="RN40" s="146"/>
      <c r="RO40" s="146"/>
      <c r="RP40" s="146"/>
      <c r="RQ40" s="146"/>
      <c r="RR40" s="146"/>
      <c r="RS40" s="146"/>
      <c r="RT40" s="146"/>
      <c r="RU40" s="146"/>
      <c r="RV40" s="146"/>
      <c r="RW40" s="146"/>
      <c r="RX40" s="146"/>
      <c r="RY40" s="146"/>
      <c r="RZ40" s="146"/>
      <c r="SA40" s="146"/>
      <c r="SB40" s="146"/>
      <c r="SC40" s="146"/>
      <c r="SD40" s="146"/>
      <c r="SE40" s="146"/>
      <c r="SF40" s="146"/>
      <c r="SG40" s="146"/>
      <c r="SH40" s="146"/>
      <c r="SI40" s="146"/>
      <c r="SJ40" s="146"/>
      <c r="SK40" s="146"/>
      <c r="SL40" s="146"/>
      <c r="SM40" s="146"/>
      <c r="SN40" s="146"/>
      <c r="SO40" s="146"/>
      <c r="SP40" s="146"/>
      <c r="SQ40" s="146"/>
      <c r="SR40" s="146"/>
      <c r="SS40" s="146"/>
      <c r="ST40" s="146"/>
      <c r="SU40" s="146"/>
      <c r="SV40" s="146"/>
      <c r="SW40" s="146"/>
      <c r="SX40" s="146"/>
      <c r="SY40" s="146"/>
      <c r="SZ40" s="146"/>
      <c r="TA40" s="146"/>
      <c r="TB40" s="146"/>
      <c r="TC40" s="146"/>
      <c r="TD40" s="146"/>
      <c r="TE40" s="146"/>
      <c r="TF40" s="146"/>
      <c r="TG40" s="146"/>
      <c r="TH40" s="146"/>
      <c r="TI40" s="146"/>
      <c r="TJ40" s="146"/>
      <c r="TK40" s="146"/>
      <c r="TL40" s="146"/>
      <c r="TM40" s="146"/>
      <c r="TN40" s="146"/>
      <c r="TO40" s="146"/>
      <c r="TP40" s="146"/>
      <c r="TQ40" s="146"/>
      <c r="TR40" s="146"/>
      <c r="TS40" s="146"/>
      <c r="TT40" s="146"/>
      <c r="TU40" s="146"/>
      <c r="TV40" s="146"/>
      <c r="TW40" s="146"/>
      <c r="TX40" s="146"/>
      <c r="TY40" s="146"/>
      <c r="TZ40" s="146"/>
      <c r="UA40" s="146"/>
      <c r="UB40" s="146"/>
      <c r="UC40" s="146"/>
      <c r="UD40" s="146"/>
      <c r="UE40" s="146"/>
      <c r="UF40" s="146"/>
      <c r="UG40" s="146"/>
      <c r="UH40" s="146"/>
      <c r="UI40" s="146"/>
      <c r="UJ40" s="146"/>
      <c r="UK40" s="146"/>
      <c r="UL40" s="146"/>
      <c r="UM40" s="146"/>
      <c r="UN40" s="146"/>
      <c r="UO40" s="146"/>
      <c r="UP40" s="146"/>
      <c r="UQ40" s="146"/>
      <c r="UR40" s="146"/>
      <c r="US40" s="146"/>
      <c r="UT40" s="146"/>
      <c r="UU40" s="146"/>
      <c r="UV40" s="146"/>
      <c r="UW40" s="146"/>
      <c r="UX40" s="146"/>
      <c r="UY40" s="146"/>
      <c r="UZ40" s="146"/>
      <c r="VA40" s="146"/>
      <c r="VB40" s="146"/>
      <c r="VC40" s="146"/>
      <c r="VD40" s="146"/>
      <c r="VE40" s="146"/>
      <c r="VF40" s="146"/>
      <c r="VG40" s="146"/>
      <c r="VH40" s="146"/>
      <c r="VI40" s="146"/>
      <c r="VJ40" s="146"/>
      <c r="VK40" s="146"/>
      <c r="VL40" s="146"/>
      <c r="VM40" s="146"/>
      <c r="VN40" s="146"/>
      <c r="VO40" s="146"/>
      <c r="VP40" s="146"/>
      <c r="VQ40" s="146"/>
      <c r="VR40" s="146"/>
      <c r="VS40" s="146"/>
      <c r="VT40" s="146"/>
      <c r="VU40" s="146"/>
      <c r="VV40" s="146"/>
      <c r="VW40" s="146"/>
      <c r="VX40" s="146"/>
      <c r="VY40" s="146"/>
      <c r="VZ40" s="146"/>
      <c r="WA40" s="146"/>
      <c r="WB40" s="146"/>
      <c r="WC40" s="146"/>
      <c r="WD40" s="146"/>
      <c r="WE40" s="146"/>
      <c r="WF40" s="146"/>
      <c r="WG40" s="146"/>
      <c r="WH40" s="146"/>
      <c r="WI40" s="146"/>
      <c r="WJ40" s="146"/>
      <c r="WK40" s="146"/>
      <c r="WL40" s="146"/>
      <c r="WM40" s="146"/>
      <c r="WN40" s="146"/>
      <c r="WO40" s="146"/>
      <c r="WP40" s="146"/>
      <c r="WQ40" s="146"/>
      <c r="WR40" s="146"/>
      <c r="WS40" s="146"/>
      <c r="WT40" s="146"/>
      <c r="WU40" s="146"/>
      <c r="WV40" s="146"/>
      <c r="WW40" s="146"/>
      <c r="WX40" s="146"/>
      <c r="WY40" s="146"/>
      <c r="WZ40" s="146"/>
      <c r="XA40" s="146"/>
      <c r="XB40" s="146"/>
      <c r="XC40" s="146"/>
      <c r="XD40" s="146"/>
      <c r="XE40" s="146"/>
      <c r="XF40" s="146"/>
      <c r="XG40" s="146"/>
      <c r="XH40" s="146"/>
      <c r="XI40" s="146"/>
      <c r="XJ40" s="146"/>
      <c r="XK40" s="146"/>
      <c r="XL40" s="146"/>
      <c r="XM40" s="146"/>
      <c r="XN40" s="146"/>
      <c r="XO40" s="146"/>
      <c r="XP40" s="146"/>
      <c r="XQ40" s="146"/>
      <c r="XR40" s="146"/>
      <c r="XS40" s="146"/>
      <c r="XT40" s="146"/>
      <c r="XU40" s="146"/>
      <c r="XV40" s="146"/>
      <c r="XW40" s="146"/>
      <c r="XX40" s="146"/>
      <c r="XY40" s="146"/>
      <c r="XZ40" s="146"/>
      <c r="YA40" s="146"/>
      <c r="YB40" s="146"/>
      <c r="YC40" s="146"/>
      <c r="YD40" s="146"/>
      <c r="YE40" s="146"/>
      <c r="YF40" s="146"/>
      <c r="YG40" s="146"/>
      <c r="YH40" s="146"/>
      <c r="YI40" s="146"/>
      <c r="YJ40" s="146"/>
      <c r="YK40" s="146"/>
      <c r="YL40" s="146"/>
      <c r="YM40" s="146"/>
      <c r="YN40" s="146"/>
      <c r="YO40" s="146"/>
      <c r="YP40" s="146"/>
      <c r="YQ40" s="146"/>
      <c r="YR40" s="146"/>
      <c r="YS40" s="146"/>
      <c r="YT40" s="146"/>
      <c r="YU40" s="146"/>
      <c r="YV40" s="146"/>
      <c r="YW40" s="146"/>
      <c r="YX40" s="146"/>
      <c r="YY40" s="146"/>
      <c r="YZ40" s="146"/>
      <c r="ZA40" s="146"/>
      <c r="ZB40" s="146"/>
      <c r="ZC40" s="146"/>
      <c r="ZD40" s="146"/>
      <c r="ZE40" s="146"/>
      <c r="ZF40" s="146"/>
      <c r="ZG40" s="146"/>
      <c r="ZH40" s="146"/>
      <c r="ZI40" s="146"/>
      <c r="ZJ40" s="146"/>
      <c r="ZK40" s="146"/>
      <c r="ZL40" s="146"/>
      <c r="ZM40" s="146"/>
      <c r="ZN40" s="146"/>
      <c r="ZO40" s="146"/>
      <c r="ZP40" s="146"/>
      <c r="ZQ40" s="146"/>
      <c r="ZR40" s="146"/>
      <c r="ZS40" s="146"/>
      <c r="ZT40" s="146"/>
      <c r="ZU40" s="146"/>
      <c r="ZV40" s="146"/>
      <c r="ZW40" s="146"/>
      <c r="ZX40" s="146"/>
      <c r="ZY40" s="146"/>
      <c r="ZZ40" s="146"/>
      <c r="AAA40" s="146"/>
      <c r="AAB40" s="146"/>
      <c r="AAC40" s="146"/>
      <c r="AAD40" s="146"/>
      <c r="AAE40" s="146"/>
      <c r="AAF40" s="146"/>
      <c r="AAG40" s="146"/>
      <c r="AAH40" s="146"/>
      <c r="AAI40" s="146"/>
      <c r="AAJ40" s="146"/>
      <c r="AAK40" s="146"/>
      <c r="AAL40" s="146"/>
      <c r="AAM40" s="146"/>
      <c r="AAN40" s="146"/>
      <c r="AAO40" s="146"/>
      <c r="AAP40" s="146"/>
      <c r="AAQ40" s="146"/>
      <c r="AAR40" s="146"/>
      <c r="AAS40" s="146"/>
      <c r="AAT40" s="146"/>
      <c r="AAU40" s="146"/>
      <c r="AAV40" s="146"/>
      <c r="AAW40" s="146"/>
      <c r="AAX40" s="146"/>
      <c r="AAY40" s="146"/>
      <c r="AAZ40" s="146"/>
      <c r="ABA40" s="146"/>
      <c r="ABB40" s="146"/>
      <c r="ABC40" s="146"/>
      <c r="ABD40" s="146"/>
      <c r="ABE40" s="146"/>
      <c r="ABF40" s="146"/>
      <c r="ABG40" s="146"/>
      <c r="ABH40" s="146"/>
      <c r="ABI40" s="146"/>
      <c r="ABJ40" s="146"/>
      <c r="ABK40" s="146"/>
      <c r="ABL40" s="146"/>
      <c r="ABM40" s="146"/>
      <c r="ABN40" s="146"/>
      <c r="ABO40" s="146"/>
      <c r="ABP40" s="146"/>
      <c r="ABQ40" s="146"/>
      <c r="ABR40" s="146"/>
      <c r="ABS40" s="146"/>
      <c r="ABT40" s="146"/>
      <c r="ABU40" s="146"/>
      <c r="ABV40" s="146"/>
      <c r="ABW40" s="146"/>
      <c r="ABX40" s="146"/>
      <c r="ABY40" s="146"/>
      <c r="ABZ40" s="146"/>
      <c r="ACA40" s="146"/>
      <c r="ACB40" s="146"/>
      <c r="ACC40" s="146"/>
      <c r="ACD40" s="146"/>
      <c r="ACE40" s="146"/>
      <c r="ACF40" s="146"/>
      <c r="ACG40" s="146"/>
      <c r="ACH40" s="146"/>
      <c r="ACI40" s="146"/>
      <c r="ACJ40" s="146"/>
      <c r="ACK40" s="146"/>
      <c r="ACL40" s="146"/>
      <c r="ACM40" s="146"/>
      <c r="ACN40" s="146"/>
      <c r="ACO40" s="146"/>
      <c r="ACP40" s="146"/>
      <c r="ACQ40" s="146"/>
      <c r="ACR40" s="146"/>
      <c r="ACS40" s="146"/>
      <c r="ACT40" s="146"/>
      <c r="ACU40" s="146"/>
      <c r="ACV40" s="146"/>
      <c r="ACW40" s="146"/>
      <c r="ACX40" s="146"/>
      <c r="ACY40" s="146"/>
      <c r="ACZ40" s="146"/>
      <c r="ADA40" s="146"/>
      <c r="ADB40" s="146"/>
      <c r="ADC40" s="146"/>
      <c r="ADD40" s="146"/>
      <c r="ADE40" s="146"/>
      <c r="ADF40" s="146"/>
      <c r="ADG40" s="146"/>
      <c r="ADH40" s="146"/>
      <c r="ADI40" s="146"/>
      <c r="ADJ40" s="146"/>
      <c r="ADK40" s="146"/>
      <c r="ADL40" s="146"/>
      <c r="ADM40" s="146"/>
      <c r="ADN40" s="146"/>
      <c r="ADO40" s="146"/>
      <c r="ADP40" s="146"/>
      <c r="ADQ40" s="146"/>
      <c r="ADR40" s="146"/>
      <c r="ADS40" s="146"/>
      <c r="ADT40" s="146"/>
      <c r="ADU40" s="146"/>
      <c r="ADV40" s="146"/>
      <c r="ADW40" s="146"/>
      <c r="ADX40" s="146"/>
      <c r="ADY40" s="146"/>
      <c r="ADZ40" s="146"/>
      <c r="AEA40" s="146"/>
      <c r="AEB40" s="146"/>
      <c r="AEC40" s="146"/>
      <c r="AED40" s="146"/>
      <c r="AEE40" s="146"/>
      <c r="AEF40" s="146"/>
      <c r="AEG40" s="146"/>
      <c r="AEH40" s="146"/>
      <c r="AEI40" s="146"/>
      <c r="AEJ40" s="146"/>
      <c r="AEK40" s="146"/>
      <c r="AEL40" s="146"/>
      <c r="AEM40" s="146"/>
      <c r="AEN40" s="146"/>
      <c r="AEO40" s="146"/>
      <c r="AEP40" s="146"/>
      <c r="AEQ40" s="146"/>
      <c r="AER40" s="146"/>
      <c r="AES40" s="146"/>
      <c r="AET40" s="146"/>
      <c r="AEU40" s="146"/>
      <c r="AEV40" s="146"/>
      <c r="AEW40" s="146"/>
      <c r="AEX40" s="146"/>
      <c r="AEY40" s="146"/>
      <c r="AEZ40" s="146"/>
      <c r="AFA40" s="146"/>
      <c r="AFB40" s="146"/>
      <c r="AFC40" s="146"/>
      <c r="AFD40" s="146"/>
      <c r="AFE40" s="146"/>
      <c r="AFF40" s="146"/>
      <c r="AFG40" s="146"/>
      <c r="AFH40" s="146"/>
      <c r="AFI40" s="146"/>
      <c r="AFJ40" s="146"/>
      <c r="AFK40" s="146"/>
      <c r="AFL40" s="146"/>
      <c r="AFM40" s="146"/>
      <c r="AFN40" s="146"/>
      <c r="AFO40" s="146"/>
      <c r="AFP40" s="146"/>
      <c r="AFQ40" s="146"/>
      <c r="AFR40" s="146"/>
      <c r="AFS40" s="146"/>
      <c r="AFT40" s="146"/>
      <c r="AFU40" s="146"/>
      <c r="AFV40" s="146"/>
      <c r="AFW40" s="146"/>
      <c r="AFX40" s="146"/>
      <c r="AFY40" s="146"/>
      <c r="AFZ40" s="146"/>
      <c r="AGA40" s="146"/>
      <c r="AGB40" s="146"/>
      <c r="AGC40" s="146"/>
      <c r="AGD40" s="146"/>
      <c r="AGE40" s="146"/>
      <c r="AGF40" s="146"/>
      <c r="AGG40" s="146"/>
      <c r="AGH40" s="146"/>
      <c r="AGI40" s="146"/>
      <c r="AGJ40" s="146"/>
      <c r="AGK40" s="146"/>
      <c r="AGL40" s="146"/>
      <c r="AGM40" s="146"/>
      <c r="AGN40" s="146"/>
      <c r="AGO40" s="146"/>
      <c r="AGP40" s="146"/>
      <c r="AGQ40" s="146"/>
      <c r="AGR40" s="146"/>
      <c r="AGS40" s="146"/>
      <c r="AGT40" s="146"/>
      <c r="AGU40" s="146"/>
      <c r="AGV40" s="146"/>
      <c r="AGW40" s="146"/>
      <c r="AGX40" s="146"/>
      <c r="AGY40" s="146"/>
      <c r="AGZ40" s="146"/>
      <c r="AHA40" s="146"/>
      <c r="AHB40" s="146"/>
      <c r="AHC40" s="146"/>
      <c r="AHD40" s="146"/>
      <c r="AHE40" s="146"/>
      <c r="AHF40" s="146"/>
      <c r="AHG40" s="146"/>
      <c r="AHH40" s="146"/>
      <c r="AHI40" s="146"/>
      <c r="AHJ40" s="146"/>
      <c r="AHK40" s="146"/>
      <c r="AHL40" s="146"/>
      <c r="AHM40" s="146"/>
      <c r="AHN40" s="146"/>
      <c r="AHO40" s="146"/>
      <c r="AHP40" s="146"/>
      <c r="AHQ40" s="146"/>
      <c r="AHR40" s="146"/>
      <c r="AHS40" s="146"/>
      <c r="AHT40" s="146"/>
      <c r="AHU40" s="146"/>
      <c r="AHV40" s="146"/>
      <c r="AHW40" s="146"/>
      <c r="AHX40" s="146"/>
      <c r="AHY40" s="146"/>
      <c r="AHZ40" s="146"/>
      <c r="AIA40" s="146"/>
      <c r="AIB40" s="146"/>
      <c r="AIC40" s="146"/>
      <c r="AID40" s="146"/>
      <c r="AIE40" s="146"/>
      <c r="AIF40" s="146"/>
      <c r="AIG40" s="146"/>
      <c r="AIH40" s="146"/>
      <c r="AII40" s="146"/>
      <c r="AIJ40" s="146"/>
      <c r="AIK40" s="146"/>
      <c r="AIL40" s="146"/>
      <c r="AIM40" s="146"/>
      <c r="AIN40" s="146"/>
      <c r="AIO40" s="146"/>
      <c r="AIP40" s="146"/>
      <c r="AIQ40" s="146"/>
      <c r="AIR40" s="146"/>
      <c r="AIS40" s="146"/>
      <c r="AIT40" s="146"/>
      <c r="AIU40" s="146"/>
      <c r="AIV40" s="146"/>
      <c r="AIW40" s="146"/>
      <c r="AIX40" s="146"/>
      <c r="AIY40" s="146"/>
      <c r="AIZ40" s="146"/>
      <c r="AJA40" s="146"/>
      <c r="AJB40" s="146"/>
      <c r="AJC40" s="146"/>
      <c r="AJD40" s="146"/>
      <c r="AJE40" s="146"/>
      <c r="AJF40" s="146"/>
      <c r="AJG40" s="146"/>
      <c r="AJH40" s="146"/>
      <c r="AJI40" s="146"/>
      <c r="AJJ40" s="146"/>
      <c r="AJK40" s="146"/>
      <c r="AJL40" s="146"/>
      <c r="AJM40" s="146"/>
      <c r="AJN40" s="146"/>
      <c r="AJO40" s="146"/>
      <c r="AJP40" s="146"/>
      <c r="AJQ40" s="146"/>
      <c r="AJR40" s="146"/>
      <c r="AJS40" s="146"/>
      <c r="AJT40" s="146"/>
      <c r="AJU40" s="146"/>
      <c r="AJV40" s="146"/>
      <c r="AJW40" s="146"/>
      <c r="AJX40" s="146"/>
      <c r="AJY40" s="146"/>
      <c r="AJZ40" s="146"/>
      <c r="AKA40" s="146"/>
      <c r="AKB40" s="146"/>
      <c r="AKC40" s="146"/>
      <c r="AKD40" s="146"/>
      <c r="AKE40" s="146"/>
      <c r="AKF40" s="146"/>
      <c r="AKG40" s="146"/>
      <c r="AKH40" s="146"/>
      <c r="AKI40" s="146"/>
      <c r="AKJ40" s="146"/>
      <c r="AKK40" s="146"/>
      <c r="AKL40" s="146"/>
      <c r="AKM40" s="146"/>
      <c r="AKN40" s="146"/>
      <c r="AKO40" s="146"/>
      <c r="AKP40" s="146"/>
      <c r="AKQ40" s="146"/>
      <c r="AKR40" s="146"/>
      <c r="AKS40" s="146"/>
      <c r="AKT40" s="146"/>
      <c r="AKU40" s="146"/>
      <c r="AKV40" s="146"/>
      <c r="AKW40" s="146"/>
      <c r="AKX40" s="146"/>
      <c r="AKY40" s="146"/>
    </row>
    <row r="41" spans="1:987">
      <c r="A41" s="44">
        <f t="shared" si="0"/>
        <v>0</v>
      </c>
      <c r="B41" s="14"/>
      <c r="C41" s="133" t="s">
        <v>266</v>
      </c>
      <c r="D41" s="141" t="s">
        <v>88</v>
      </c>
      <c r="E41" s="157">
        <f>E40*1.25</f>
        <v>74.64</v>
      </c>
      <c r="F41" s="142"/>
      <c r="G41" s="168"/>
      <c r="H41" s="144"/>
      <c r="I41" s="144"/>
      <c r="J41" s="144"/>
      <c r="K41" s="145"/>
      <c r="L41" s="142"/>
      <c r="M41" s="143"/>
      <c r="N41" s="143"/>
      <c r="O41" s="143"/>
      <c r="P41" s="145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6"/>
      <c r="FQ41" s="146"/>
      <c r="FR41" s="146"/>
      <c r="FS41" s="146"/>
      <c r="FT41" s="146"/>
      <c r="FU41" s="146"/>
      <c r="FV41" s="146"/>
      <c r="FW41" s="146"/>
      <c r="FX41" s="146"/>
      <c r="FY41" s="146"/>
      <c r="FZ41" s="146"/>
      <c r="GA41" s="146"/>
      <c r="GB41" s="146"/>
      <c r="GC41" s="146"/>
      <c r="GD41" s="146"/>
      <c r="GE41" s="146"/>
      <c r="GF41" s="146"/>
      <c r="GG41" s="146"/>
      <c r="GH41" s="146"/>
      <c r="GI41" s="146"/>
      <c r="GJ41" s="146"/>
      <c r="GK41" s="146"/>
      <c r="GL41" s="146"/>
      <c r="GM41" s="146"/>
      <c r="GN41" s="146"/>
      <c r="GO41" s="146"/>
      <c r="GP41" s="146"/>
      <c r="GQ41" s="146"/>
      <c r="GR41" s="146"/>
      <c r="GS41" s="146"/>
      <c r="GT41" s="146"/>
      <c r="GU41" s="146"/>
      <c r="GV41" s="146"/>
      <c r="GW41" s="146"/>
      <c r="GX41" s="146"/>
      <c r="GY41" s="146"/>
      <c r="GZ41" s="146"/>
      <c r="HA41" s="146"/>
      <c r="HB41" s="146"/>
      <c r="HC41" s="146"/>
      <c r="HD41" s="146"/>
      <c r="HE41" s="146"/>
      <c r="HF41" s="146"/>
      <c r="HG41" s="146"/>
      <c r="HH41" s="146"/>
      <c r="HI41" s="146"/>
      <c r="HJ41" s="146"/>
      <c r="HK41" s="146"/>
      <c r="HL41" s="146"/>
      <c r="HM41" s="146"/>
      <c r="HN41" s="146"/>
      <c r="HO41" s="146"/>
      <c r="HP41" s="146"/>
      <c r="HQ41" s="146"/>
      <c r="HR41" s="146"/>
      <c r="HS41" s="146"/>
      <c r="HT41" s="146"/>
      <c r="HU41" s="146"/>
      <c r="HV41" s="146"/>
      <c r="HW41" s="146"/>
      <c r="HX41" s="146"/>
      <c r="HY41" s="146"/>
      <c r="HZ41" s="146"/>
      <c r="IA41" s="146"/>
      <c r="IB41" s="146"/>
      <c r="IC41" s="146"/>
      <c r="ID41" s="146"/>
      <c r="IE41" s="146"/>
      <c r="IF41" s="146"/>
      <c r="IG41" s="146"/>
      <c r="IH41" s="146"/>
      <c r="II41" s="146"/>
      <c r="IJ41" s="146"/>
      <c r="IK41" s="146"/>
      <c r="IL41" s="146"/>
      <c r="IM41" s="146"/>
      <c r="IN41" s="146"/>
      <c r="IO41" s="146"/>
      <c r="IP41" s="146"/>
      <c r="IQ41" s="146"/>
      <c r="IR41" s="146"/>
      <c r="IS41" s="146"/>
      <c r="IT41" s="146"/>
      <c r="IU41" s="146"/>
      <c r="IV41" s="146"/>
      <c r="IW41" s="146"/>
      <c r="IX41" s="146"/>
      <c r="IY41" s="146"/>
      <c r="IZ41" s="146"/>
      <c r="JA41" s="146"/>
      <c r="JB41" s="146"/>
      <c r="JC41" s="146"/>
      <c r="JD41" s="146"/>
      <c r="JE41" s="146"/>
      <c r="JF41" s="146"/>
      <c r="JG41" s="146"/>
      <c r="JH41" s="146"/>
      <c r="JI41" s="146"/>
      <c r="JJ41" s="146"/>
      <c r="JK41" s="146"/>
      <c r="JL41" s="146"/>
      <c r="JM41" s="146"/>
      <c r="JN41" s="146"/>
      <c r="JO41" s="146"/>
      <c r="JP41" s="146"/>
      <c r="JQ41" s="146"/>
      <c r="JR41" s="146"/>
      <c r="JS41" s="146"/>
      <c r="JT41" s="146"/>
      <c r="JU41" s="146"/>
      <c r="JV41" s="146"/>
      <c r="JW41" s="146"/>
      <c r="JX41" s="146"/>
      <c r="JY41" s="146"/>
      <c r="JZ41" s="146"/>
      <c r="KA41" s="146"/>
      <c r="KB41" s="146"/>
      <c r="KC41" s="146"/>
      <c r="KD41" s="146"/>
      <c r="KE41" s="146"/>
      <c r="KF41" s="146"/>
      <c r="KG41" s="146"/>
      <c r="KH41" s="146"/>
      <c r="KI41" s="146"/>
      <c r="KJ41" s="146"/>
      <c r="KK41" s="146"/>
      <c r="KL41" s="146"/>
      <c r="KM41" s="146"/>
      <c r="KN41" s="146"/>
      <c r="KO41" s="146"/>
      <c r="KP41" s="146"/>
      <c r="KQ41" s="146"/>
      <c r="KR41" s="146"/>
      <c r="KS41" s="146"/>
      <c r="KT41" s="146"/>
      <c r="KU41" s="146"/>
      <c r="KV41" s="146"/>
      <c r="KW41" s="146"/>
      <c r="KX41" s="146"/>
      <c r="KY41" s="146"/>
      <c r="KZ41" s="146"/>
      <c r="LA41" s="146"/>
      <c r="LB41" s="146"/>
      <c r="LC41" s="146"/>
      <c r="LD41" s="146"/>
      <c r="LE41" s="146"/>
      <c r="LF41" s="146"/>
      <c r="LG41" s="146"/>
      <c r="LH41" s="146"/>
      <c r="LI41" s="146"/>
      <c r="LJ41" s="146"/>
      <c r="LK41" s="146"/>
      <c r="LL41" s="146"/>
      <c r="LM41" s="146"/>
      <c r="LN41" s="146"/>
      <c r="LO41" s="146"/>
      <c r="LP41" s="146"/>
      <c r="LQ41" s="146"/>
      <c r="LR41" s="146"/>
      <c r="LS41" s="146"/>
      <c r="LT41" s="146"/>
      <c r="LU41" s="146"/>
      <c r="LV41" s="146"/>
      <c r="LW41" s="146"/>
      <c r="LX41" s="146"/>
      <c r="LY41" s="146"/>
      <c r="LZ41" s="146"/>
      <c r="MA41" s="146"/>
      <c r="MB41" s="146"/>
      <c r="MC41" s="146"/>
      <c r="MD41" s="146"/>
      <c r="ME41" s="146"/>
      <c r="MF41" s="146"/>
      <c r="MG41" s="146"/>
      <c r="MH41" s="146"/>
      <c r="MI41" s="146"/>
      <c r="MJ41" s="146"/>
      <c r="MK41" s="146"/>
      <c r="ML41" s="146"/>
      <c r="MM41" s="146"/>
      <c r="MN41" s="146"/>
      <c r="MO41" s="146"/>
      <c r="MP41" s="146"/>
      <c r="MQ41" s="146"/>
      <c r="MR41" s="146"/>
      <c r="MS41" s="146"/>
      <c r="MT41" s="146"/>
      <c r="MU41" s="146"/>
      <c r="MV41" s="146"/>
      <c r="MW41" s="146"/>
      <c r="MX41" s="146"/>
      <c r="MY41" s="146"/>
      <c r="MZ41" s="146"/>
      <c r="NA41" s="146"/>
      <c r="NB41" s="146"/>
      <c r="NC41" s="146"/>
      <c r="ND41" s="146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6"/>
      <c r="NS41" s="146"/>
      <c r="NT41" s="146"/>
      <c r="NU41" s="146"/>
      <c r="NV41" s="146"/>
      <c r="NW41" s="146"/>
      <c r="NX41" s="146"/>
      <c r="NY41" s="146"/>
      <c r="NZ41" s="146"/>
      <c r="OA41" s="146"/>
      <c r="OB41" s="146"/>
      <c r="OC41" s="146"/>
      <c r="OD41" s="146"/>
      <c r="OE41" s="146"/>
      <c r="OF41" s="146"/>
      <c r="OG41" s="146"/>
      <c r="OH41" s="146"/>
      <c r="OI41" s="146"/>
      <c r="OJ41" s="146"/>
      <c r="OK41" s="146"/>
      <c r="OL41" s="146"/>
      <c r="OM41" s="146"/>
      <c r="ON41" s="146"/>
      <c r="OO41" s="146"/>
      <c r="OP41" s="146"/>
      <c r="OQ41" s="146"/>
      <c r="OR41" s="146"/>
      <c r="OS41" s="146"/>
      <c r="OT41" s="146"/>
      <c r="OU41" s="146"/>
      <c r="OV41" s="146"/>
      <c r="OW41" s="146"/>
      <c r="OX41" s="146"/>
      <c r="OY41" s="146"/>
      <c r="OZ41" s="146"/>
      <c r="PA41" s="146"/>
      <c r="PB41" s="146"/>
      <c r="PC41" s="146"/>
      <c r="PD41" s="146"/>
      <c r="PE41" s="146"/>
      <c r="PF41" s="146"/>
      <c r="PG41" s="146"/>
      <c r="PH41" s="146"/>
      <c r="PI41" s="146"/>
      <c r="PJ41" s="146"/>
      <c r="PK41" s="146"/>
      <c r="PL41" s="146"/>
      <c r="PM41" s="146"/>
      <c r="PN41" s="146"/>
      <c r="PO41" s="146"/>
      <c r="PP41" s="146"/>
      <c r="PQ41" s="146"/>
      <c r="PR41" s="146"/>
      <c r="PS41" s="146"/>
      <c r="PT41" s="146"/>
      <c r="PU41" s="146"/>
      <c r="PV41" s="146"/>
      <c r="PW41" s="146"/>
      <c r="PX41" s="146"/>
      <c r="PY41" s="146"/>
      <c r="PZ41" s="146"/>
      <c r="QA41" s="146"/>
      <c r="QB41" s="146"/>
      <c r="QC41" s="146"/>
      <c r="QD41" s="146"/>
      <c r="QE41" s="146"/>
      <c r="QF41" s="146"/>
      <c r="QG41" s="146"/>
      <c r="QH41" s="146"/>
      <c r="QI41" s="146"/>
      <c r="QJ41" s="146"/>
      <c r="QK41" s="146"/>
      <c r="QL41" s="146"/>
      <c r="QM41" s="146"/>
      <c r="QN41" s="146"/>
      <c r="QO41" s="146"/>
      <c r="QP41" s="146"/>
      <c r="QQ41" s="146"/>
      <c r="QR41" s="146"/>
      <c r="QS41" s="146"/>
      <c r="QT41" s="146"/>
      <c r="QU41" s="146"/>
      <c r="QV41" s="146"/>
      <c r="QW41" s="146"/>
      <c r="QX41" s="146"/>
      <c r="QY41" s="146"/>
      <c r="QZ41" s="146"/>
      <c r="RA41" s="146"/>
      <c r="RB41" s="146"/>
      <c r="RC41" s="146"/>
      <c r="RD41" s="146"/>
      <c r="RE41" s="146"/>
      <c r="RF41" s="146"/>
      <c r="RG41" s="146"/>
      <c r="RH41" s="146"/>
      <c r="RI41" s="146"/>
      <c r="RJ41" s="146"/>
      <c r="RK41" s="146"/>
      <c r="RL41" s="146"/>
      <c r="RM41" s="146"/>
      <c r="RN41" s="146"/>
      <c r="RO41" s="146"/>
      <c r="RP41" s="146"/>
      <c r="RQ41" s="146"/>
      <c r="RR41" s="146"/>
      <c r="RS41" s="146"/>
      <c r="RT41" s="146"/>
      <c r="RU41" s="146"/>
      <c r="RV41" s="146"/>
      <c r="RW41" s="146"/>
      <c r="RX41" s="146"/>
      <c r="RY41" s="146"/>
      <c r="RZ41" s="146"/>
      <c r="SA41" s="146"/>
      <c r="SB41" s="146"/>
      <c r="SC41" s="146"/>
      <c r="SD41" s="146"/>
      <c r="SE41" s="146"/>
      <c r="SF41" s="146"/>
      <c r="SG41" s="146"/>
      <c r="SH41" s="146"/>
      <c r="SI41" s="146"/>
      <c r="SJ41" s="146"/>
      <c r="SK41" s="146"/>
      <c r="SL41" s="146"/>
      <c r="SM41" s="146"/>
      <c r="SN41" s="146"/>
      <c r="SO41" s="146"/>
      <c r="SP41" s="146"/>
      <c r="SQ41" s="146"/>
      <c r="SR41" s="146"/>
      <c r="SS41" s="146"/>
      <c r="ST41" s="146"/>
      <c r="SU41" s="146"/>
      <c r="SV41" s="146"/>
      <c r="SW41" s="146"/>
      <c r="SX41" s="146"/>
      <c r="SY41" s="146"/>
      <c r="SZ41" s="146"/>
      <c r="TA41" s="146"/>
      <c r="TB41" s="146"/>
      <c r="TC41" s="146"/>
      <c r="TD41" s="146"/>
      <c r="TE41" s="146"/>
      <c r="TF41" s="146"/>
      <c r="TG41" s="146"/>
      <c r="TH41" s="146"/>
      <c r="TI41" s="146"/>
      <c r="TJ41" s="146"/>
      <c r="TK41" s="146"/>
      <c r="TL41" s="146"/>
      <c r="TM41" s="146"/>
      <c r="TN41" s="146"/>
      <c r="TO41" s="146"/>
      <c r="TP41" s="146"/>
      <c r="TQ41" s="146"/>
      <c r="TR41" s="146"/>
      <c r="TS41" s="146"/>
      <c r="TT41" s="146"/>
      <c r="TU41" s="146"/>
      <c r="TV41" s="146"/>
      <c r="TW41" s="146"/>
      <c r="TX41" s="146"/>
      <c r="TY41" s="146"/>
      <c r="TZ41" s="146"/>
      <c r="UA41" s="146"/>
      <c r="UB41" s="146"/>
      <c r="UC41" s="146"/>
      <c r="UD41" s="146"/>
      <c r="UE41" s="146"/>
      <c r="UF41" s="146"/>
      <c r="UG41" s="146"/>
      <c r="UH41" s="146"/>
      <c r="UI41" s="146"/>
      <c r="UJ41" s="146"/>
      <c r="UK41" s="146"/>
      <c r="UL41" s="146"/>
      <c r="UM41" s="146"/>
      <c r="UN41" s="146"/>
      <c r="UO41" s="146"/>
      <c r="UP41" s="146"/>
      <c r="UQ41" s="146"/>
      <c r="UR41" s="146"/>
      <c r="US41" s="146"/>
      <c r="UT41" s="146"/>
      <c r="UU41" s="146"/>
      <c r="UV41" s="146"/>
      <c r="UW41" s="146"/>
      <c r="UX41" s="146"/>
      <c r="UY41" s="146"/>
      <c r="UZ41" s="146"/>
      <c r="VA41" s="146"/>
      <c r="VB41" s="146"/>
      <c r="VC41" s="146"/>
      <c r="VD41" s="146"/>
      <c r="VE41" s="146"/>
      <c r="VF41" s="146"/>
      <c r="VG41" s="146"/>
      <c r="VH41" s="146"/>
      <c r="VI41" s="146"/>
      <c r="VJ41" s="146"/>
      <c r="VK41" s="146"/>
      <c r="VL41" s="146"/>
      <c r="VM41" s="146"/>
      <c r="VN41" s="146"/>
      <c r="VO41" s="146"/>
      <c r="VP41" s="146"/>
      <c r="VQ41" s="146"/>
      <c r="VR41" s="146"/>
      <c r="VS41" s="146"/>
      <c r="VT41" s="146"/>
      <c r="VU41" s="146"/>
      <c r="VV41" s="146"/>
      <c r="VW41" s="146"/>
      <c r="VX41" s="146"/>
      <c r="VY41" s="146"/>
      <c r="VZ41" s="146"/>
      <c r="WA41" s="146"/>
      <c r="WB41" s="146"/>
      <c r="WC41" s="146"/>
      <c r="WD41" s="146"/>
      <c r="WE41" s="146"/>
      <c r="WF41" s="146"/>
      <c r="WG41" s="146"/>
      <c r="WH41" s="146"/>
      <c r="WI41" s="146"/>
      <c r="WJ41" s="146"/>
      <c r="WK41" s="146"/>
      <c r="WL41" s="146"/>
      <c r="WM41" s="146"/>
      <c r="WN41" s="146"/>
      <c r="WO41" s="146"/>
      <c r="WP41" s="146"/>
      <c r="WQ41" s="146"/>
      <c r="WR41" s="146"/>
      <c r="WS41" s="146"/>
      <c r="WT41" s="146"/>
      <c r="WU41" s="146"/>
      <c r="WV41" s="146"/>
      <c r="WW41" s="146"/>
      <c r="WX41" s="146"/>
      <c r="WY41" s="146"/>
      <c r="WZ41" s="146"/>
      <c r="XA41" s="146"/>
      <c r="XB41" s="146"/>
      <c r="XC41" s="146"/>
      <c r="XD41" s="146"/>
      <c r="XE41" s="146"/>
      <c r="XF41" s="146"/>
      <c r="XG41" s="146"/>
      <c r="XH41" s="146"/>
      <c r="XI41" s="146"/>
      <c r="XJ41" s="146"/>
      <c r="XK41" s="146"/>
      <c r="XL41" s="146"/>
      <c r="XM41" s="146"/>
      <c r="XN41" s="146"/>
      <c r="XO41" s="146"/>
      <c r="XP41" s="146"/>
      <c r="XQ41" s="146"/>
      <c r="XR41" s="146"/>
      <c r="XS41" s="146"/>
      <c r="XT41" s="146"/>
      <c r="XU41" s="146"/>
      <c r="XV41" s="146"/>
      <c r="XW41" s="146"/>
      <c r="XX41" s="146"/>
      <c r="XY41" s="146"/>
      <c r="XZ41" s="146"/>
      <c r="YA41" s="146"/>
      <c r="YB41" s="146"/>
      <c r="YC41" s="146"/>
      <c r="YD41" s="146"/>
      <c r="YE41" s="146"/>
      <c r="YF41" s="146"/>
      <c r="YG41" s="146"/>
      <c r="YH41" s="146"/>
      <c r="YI41" s="146"/>
      <c r="YJ41" s="146"/>
      <c r="YK41" s="146"/>
      <c r="YL41" s="146"/>
      <c r="YM41" s="146"/>
      <c r="YN41" s="146"/>
      <c r="YO41" s="146"/>
      <c r="YP41" s="146"/>
      <c r="YQ41" s="146"/>
      <c r="YR41" s="146"/>
      <c r="YS41" s="146"/>
      <c r="YT41" s="146"/>
      <c r="YU41" s="146"/>
      <c r="YV41" s="146"/>
      <c r="YW41" s="146"/>
      <c r="YX41" s="146"/>
      <c r="YY41" s="146"/>
      <c r="YZ41" s="146"/>
      <c r="ZA41" s="146"/>
      <c r="ZB41" s="146"/>
      <c r="ZC41" s="146"/>
      <c r="ZD41" s="146"/>
      <c r="ZE41" s="146"/>
      <c r="ZF41" s="146"/>
      <c r="ZG41" s="146"/>
      <c r="ZH41" s="146"/>
      <c r="ZI41" s="146"/>
      <c r="ZJ41" s="146"/>
      <c r="ZK41" s="146"/>
      <c r="ZL41" s="146"/>
      <c r="ZM41" s="146"/>
      <c r="ZN41" s="146"/>
      <c r="ZO41" s="146"/>
      <c r="ZP41" s="146"/>
      <c r="ZQ41" s="146"/>
      <c r="ZR41" s="146"/>
      <c r="ZS41" s="146"/>
      <c r="ZT41" s="146"/>
      <c r="ZU41" s="146"/>
      <c r="ZV41" s="146"/>
      <c r="ZW41" s="146"/>
      <c r="ZX41" s="146"/>
      <c r="ZY41" s="146"/>
      <c r="ZZ41" s="146"/>
      <c r="AAA41" s="146"/>
      <c r="AAB41" s="146"/>
      <c r="AAC41" s="146"/>
      <c r="AAD41" s="146"/>
      <c r="AAE41" s="146"/>
      <c r="AAF41" s="146"/>
      <c r="AAG41" s="146"/>
      <c r="AAH41" s="146"/>
      <c r="AAI41" s="146"/>
      <c r="AAJ41" s="146"/>
      <c r="AAK41" s="146"/>
      <c r="AAL41" s="146"/>
      <c r="AAM41" s="146"/>
      <c r="AAN41" s="146"/>
      <c r="AAO41" s="146"/>
      <c r="AAP41" s="146"/>
      <c r="AAQ41" s="146"/>
      <c r="AAR41" s="146"/>
      <c r="AAS41" s="146"/>
      <c r="AAT41" s="146"/>
      <c r="AAU41" s="146"/>
      <c r="AAV41" s="146"/>
      <c r="AAW41" s="146"/>
      <c r="AAX41" s="146"/>
      <c r="AAY41" s="146"/>
      <c r="AAZ41" s="146"/>
      <c r="ABA41" s="146"/>
      <c r="ABB41" s="146"/>
      <c r="ABC41" s="146"/>
      <c r="ABD41" s="146"/>
      <c r="ABE41" s="146"/>
      <c r="ABF41" s="146"/>
      <c r="ABG41" s="146"/>
      <c r="ABH41" s="146"/>
      <c r="ABI41" s="146"/>
      <c r="ABJ41" s="146"/>
      <c r="ABK41" s="146"/>
      <c r="ABL41" s="146"/>
      <c r="ABM41" s="146"/>
      <c r="ABN41" s="146"/>
      <c r="ABO41" s="146"/>
      <c r="ABP41" s="146"/>
      <c r="ABQ41" s="146"/>
      <c r="ABR41" s="146"/>
      <c r="ABS41" s="146"/>
      <c r="ABT41" s="146"/>
      <c r="ABU41" s="146"/>
      <c r="ABV41" s="146"/>
      <c r="ABW41" s="146"/>
      <c r="ABX41" s="146"/>
      <c r="ABY41" s="146"/>
      <c r="ABZ41" s="146"/>
      <c r="ACA41" s="146"/>
      <c r="ACB41" s="146"/>
      <c r="ACC41" s="146"/>
      <c r="ACD41" s="146"/>
      <c r="ACE41" s="146"/>
      <c r="ACF41" s="146"/>
      <c r="ACG41" s="146"/>
      <c r="ACH41" s="146"/>
      <c r="ACI41" s="146"/>
      <c r="ACJ41" s="146"/>
      <c r="ACK41" s="146"/>
      <c r="ACL41" s="146"/>
      <c r="ACM41" s="146"/>
      <c r="ACN41" s="146"/>
      <c r="ACO41" s="146"/>
      <c r="ACP41" s="146"/>
      <c r="ACQ41" s="146"/>
      <c r="ACR41" s="146"/>
      <c r="ACS41" s="146"/>
      <c r="ACT41" s="146"/>
      <c r="ACU41" s="146"/>
      <c r="ACV41" s="146"/>
      <c r="ACW41" s="146"/>
      <c r="ACX41" s="146"/>
      <c r="ACY41" s="146"/>
      <c r="ACZ41" s="146"/>
      <c r="ADA41" s="146"/>
      <c r="ADB41" s="146"/>
      <c r="ADC41" s="146"/>
      <c r="ADD41" s="146"/>
      <c r="ADE41" s="146"/>
      <c r="ADF41" s="146"/>
      <c r="ADG41" s="146"/>
      <c r="ADH41" s="146"/>
      <c r="ADI41" s="146"/>
      <c r="ADJ41" s="146"/>
      <c r="ADK41" s="146"/>
      <c r="ADL41" s="146"/>
      <c r="ADM41" s="146"/>
      <c r="ADN41" s="146"/>
      <c r="ADO41" s="146"/>
      <c r="ADP41" s="146"/>
      <c r="ADQ41" s="146"/>
      <c r="ADR41" s="146"/>
      <c r="ADS41" s="146"/>
      <c r="ADT41" s="146"/>
      <c r="ADU41" s="146"/>
      <c r="ADV41" s="146"/>
      <c r="ADW41" s="146"/>
      <c r="ADX41" s="146"/>
      <c r="ADY41" s="146"/>
      <c r="ADZ41" s="146"/>
      <c r="AEA41" s="146"/>
      <c r="AEB41" s="146"/>
      <c r="AEC41" s="146"/>
      <c r="AED41" s="146"/>
      <c r="AEE41" s="146"/>
      <c r="AEF41" s="146"/>
      <c r="AEG41" s="146"/>
      <c r="AEH41" s="146"/>
      <c r="AEI41" s="146"/>
      <c r="AEJ41" s="146"/>
      <c r="AEK41" s="146"/>
      <c r="AEL41" s="146"/>
      <c r="AEM41" s="146"/>
      <c r="AEN41" s="146"/>
      <c r="AEO41" s="146"/>
      <c r="AEP41" s="146"/>
      <c r="AEQ41" s="146"/>
      <c r="AER41" s="146"/>
      <c r="AES41" s="146"/>
      <c r="AET41" s="146"/>
      <c r="AEU41" s="146"/>
      <c r="AEV41" s="146"/>
      <c r="AEW41" s="146"/>
      <c r="AEX41" s="146"/>
      <c r="AEY41" s="146"/>
      <c r="AEZ41" s="146"/>
      <c r="AFA41" s="146"/>
      <c r="AFB41" s="146"/>
      <c r="AFC41" s="146"/>
      <c r="AFD41" s="146"/>
      <c r="AFE41" s="146"/>
      <c r="AFF41" s="146"/>
      <c r="AFG41" s="146"/>
      <c r="AFH41" s="146"/>
      <c r="AFI41" s="146"/>
      <c r="AFJ41" s="146"/>
      <c r="AFK41" s="146"/>
      <c r="AFL41" s="146"/>
      <c r="AFM41" s="146"/>
      <c r="AFN41" s="146"/>
      <c r="AFO41" s="146"/>
      <c r="AFP41" s="146"/>
      <c r="AFQ41" s="146"/>
      <c r="AFR41" s="146"/>
      <c r="AFS41" s="146"/>
      <c r="AFT41" s="146"/>
      <c r="AFU41" s="146"/>
      <c r="AFV41" s="146"/>
      <c r="AFW41" s="146"/>
      <c r="AFX41" s="146"/>
      <c r="AFY41" s="146"/>
      <c r="AFZ41" s="146"/>
      <c r="AGA41" s="146"/>
      <c r="AGB41" s="146"/>
      <c r="AGC41" s="146"/>
      <c r="AGD41" s="146"/>
      <c r="AGE41" s="146"/>
      <c r="AGF41" s="146"/>
      <c r="AGG41" s="146"/>
      <c r="AGH41" s="146"/>
      <c r="AGI41" s="146"/>
      <c r="AGJ41" s="146"/>
      <c r="AGK41" s="146"/>
      <c r="AGL41" s="146"/>
      <c r="AGM41" s="146"/>
      <c r="AGN41" s="146"/>
      <c r="AGO41" s="146"/>
      <c r="AGP41" s="146"/>
      <c r="AGQ41" s="146"/>
      <c r="AGR41" s="146"/>
      <c r="AGS41" s="146"/>
      <c r="AGT41" s="146"/>
      <c r="AGU41" s="146"/>
      <c r="AGV41" s="146"/>
      <c r="AGW41" s="146"/>
      <c r="AGX41" s="146"/>
      <c r="AGY41" s="146"/>
      <c r="AGZ41" s="146"/>
      <c r="AHA41" s="146"/>
      <c r="AHB41" s="146"/>
      <c r="AHC41" s="146"/>
      <c r="AHD41" s="146"/>
      <c r="AHE41" s="146"/>
      <c r="AHF41" s="146"/>
      <c r="AHG41" s="146"/>
      <c r="AHH41" s="146"/>
      <c r="AHI41" s="146"/>
      <c r="AHJ41" s="146"/>
      <c r="AHK41" s="146"/>
      <c r="AHL41" s="146"/>
      <c r="AHM41" s="146"/>
      <c r="AHN41" s="146"/>
      <c r="AHO41" s="146"/>
      <c r="AHP41" s="146"/>
      <c r="AHQ41" s="146"/>
      <c r="AHR41" s="146"/>
      <c r="AHS41" s="146"/>
      <c r="AHT41" s="146"/>
      <c r="AHU41" s="146"/>
      <c r="AHV41" s="146"/>
      <c r="AHW41" s="146"/>
      <c r="AHX41" s="146"/>
      <c r="AHY41" s="146"/>
      <c r="AHZ41" s="146"/>
      <c r="AIA41" s="146"/>
      <c r="AIB41" s="146"/>
      <c r="AIC41" s="146"/>
      <c r="AID41" s="146"/>
      <c r="AIE41" s="146"/>
      <c r="AIF41" s="146"/>
      <c r="AIG41" s="146"/>
      <c r="AIH41" s="146"/>
      <c r="AII41" s="146"/>
      <c r="AIJ41" s="146"/>
      <c r="AIK41" s="146"/>
      <c r="AIL41" s="146"/>
      <c r="AIM41" s="146"/>
      <c r="AIN41" s="146"/>
      <c r="AIO41" s="146"/>
      <c r="AIP41" s="146"/>
      <c r="AIQ41" s="146"/>
      <c r="AIR41" s="146"/>
      <c r="AIS41" s="146"/>
      <c r="AIT41" s="146"/>
      <c r="AIU41" s="146"/>
      <c r="AIV41" s="146"/>
      <c r="AIW41" s="146"/>
      <c r="AIX41" s="146"/>
      <c r="AIY41" s="146"/>
      <c r="AIZ41" s="146"/>
      <c r="AJA41" s="146"/>
      <c r="AJB41" s="146"/>
      <c r="AJC41" s="146"/>
      <c r="AJD41" s="146"/>
      <c r="AJE41" s="146"/>
      <c r="AJF41" s="146"/>
      <c r="AJG41" s="146"/>
      <c r="AJH41" s="146"/>
      <c r="AJI41" s="146"/>
      <c r="AJJ41" s="146"/>
      <c r="AJK41" s="146"/>
      <c r="AJL41" s="146"/>
      <c r="AJM41" s="146"/>
      <c r="AJN41" s="146"/>
      <c r="AJO41" s="146"/>
      <c r="AJP41" s="146"/>
      <c r="AJQ41" s="146"/>
      <c r="AJR41" s="146"/>
      <c r="AJS41" s="146"/>
      <c r="AJT41" s="146"/>
      <c r="AJU41" s="146"/>
      <c r="AJV41" s="146"/>
      <c r="AJW41" s="146"/>
      <c r="AJX41" s="146"/>
      <c r="AJY41" s="146"/>
      <c r="AJZ41" s="146"/>
      <c r="AKA41" s="146"/>
      <c r="AKB41" s="146"/>
      <c r="AKC41" s="146"/>
      <c r="AKD41" s="146"/>
      <c r="AKE41" s="146"/>
      <c r="AKF41" s="146"/>
      <c r="AKG41" s="146"/>
      <c r="AKH41" s="146"/>
      <c r="AKI41" s="146"/>
      <c r="AKJ41" s="146"/>
      <c r="AKK41" s="146"/>
      <c r="AKL41" s="146"/>
      <c r="AKM41" s="146"/>
      <c r="AKN41" s="146"/>
      <c r="AKO41" s="146"/>
      <c r="AKP41" s="146"/>
      <c r="AKQ41" s="146"/>
      <c r="AKR41" s="146"/>
      <c r="AKS41" s="146"/>
      <c r="AKT41" s="146"/>
      <c r="AKU41" s="146"/>
      <c r="AKV41" s="146"/>
      <c r="AKW41" s="146"/>
      <c r="AKX41" s="146"/>
      <c r="AKY41" s="146"/>
    </row>
    <row r="42" spans="1:987">
      <c r="A42" s="44">
        <f t="shared" si="0"/>
        <v>0</v>
      </c>
      <c r="B42" s="14"/>
      <c r="C42" s="133" t="s">
        <v>267</v>
      </c>
      <c r="D42" s="141" t="s">
        <v>98</v>
      </c>
      <c r="E42" s="157">
        <f>E40*0.08*1.15</f>
        <v>5.4935039999999997</v>
      </c>
      <c r="F42" s="142"/>
      <c r="G42" s="168"/>
      <c r="H42" s="144"/>
      <c r="I42" s="144"/>
      <c r="J42" s="144"/>
      <c r="K42" s="145"/>
      <c r="L42" s="142"/>
      <c r="M42" s="143"/>
      <c r="N42" s="143"/>
      <c r="O42" s="143"/>
      <c r="P42" s="145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6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GU42" s="146"/>
      <c r="GV42" s="146"/>
      <c r="GW42" s="146"/>
      <c r="GX42" s="146"/>
      <c r="GY42" s="146"/>
      <c r="GZ42" s="146"/>
      <c r="HA42" s="146"/>
      <c r="HB42" s="146"/>
      <c r="HC42" s="146"/>
      <c r="HD42" s="146"/>
      <c r="HE42" s="146"/>
      <c r="HF42" s="146"/>
      <c r="HG42" s="146"/>
      <c r="HH42" s="146"/>
      <c r="HI42" s="146"/>
      <c r="HJ42" s="146"/>
      <c r="HK42" s="146"/>
      <c r="HL42" s="146"/>
      <c r="HM42" s="146"/>
      <c r="HN42" s="146"/>
      <c r="HO42" s="146"/>
      <c r="HP42" s="146"/>
      <c r="HQ42" s="146"/>
      <c r="HR42" s="146"/>
      <c r="HS42" s="146"/>
      <c r="HT42" s="146"/>
      <c r="HU42" s="146"/>
      <c r="HV42" s="146"/>
      <c r="HW42" s="146"/>
      <c r="HX42" s="146"/>
      <c r="HY42" s="146"/>
      <c r="HZ42" s="146"/>
      <c r="IA42" s="146"/>
      <c r="IB42" s="146"/>
      <c r="IC42" s="146"/>
      <c r="ID42" s="146"/>
      <c r="IE42" s="146"/>
      <c r="IF42" s="146"/>
      <c r="IG42" s="146"/>
      <c r="IH42" s="146"/>
      <c r="II42" s="146"/>
      <c r="IJ42" s="146"/>
      <c r="IK42" s="146"/>
      <c r="IL42" s="146"/>
      <c r="IM42" s="146"/>
      <c r="IN42" s="146"/>
      <c r="IO42" s="146"/>
      <c r="IP42" s="146"/>
      <c r="IQ42" s="146"/>
      <c r="IR42" s="146"/>
      <c r="IS42" s="146"/>
      <c r="IT42" s="146"/>
      <c r="IU42" s="146"/>
      <c r="IV42" s="146"/>
      <c r="IW42" s="146"/>
      <c r="IX42" s="146"/>
      <c r="IY42" s="146"/>
      <c r="IZ42" s="146"/>
      <c r="JA42" s="146"/>
      <c r="JB42" s="146"/>
      <c r="JC42" s="146"/>
      <c r="JD42" s="146"/>
      <c r="JE42" s="146"/>
      <c r="JF42" s="146"/>
      <c r="JG42" s="146"/>
      <c r="JH42" s="146"/>
      <c r="JI42" s="146"/>
      <c r="JJ42" s="146"/>
      <c r="JK42" s="146"/>
      <c r="JL42" s="146"/>
      <c r="JM42" s="146"/>
      <c r="JN42" s="146"/>
      <c r="JO42" s="146"/>
      <c r="JP42" s="146"/>
      <c r="JQ42" s="146"/>
      <c r="JR42" s="146"/>
      <c r="JS42" s="146"/>
      <c r="JT42" s="146"/>
      <c r="JU42" s="146"/>
      <c r="JV42" s="146"/>
      <c r="JW42" s="146"/>
      <c r="JX42" s="146"/>
      <c r="JY42" s="146"/>
      <c r="JZ42" s="146"/>
      <c r="KA42" s="146"/>
      <c r="KB42" s="146"/>
      <c r="KC42" s="146"/>
      <c r="KD42" s="146"/>
      <c r="KE42" s="146"/>
      <c r="KF42" s="146"/>
      <c r="KG42" s="146"/>
      <c r="KH42" s="146"/>
      <c r="KI42" s="146"/>
      <c r="KJ42" s="146"/>
      <c r="KK42" s="146"/>
      <c r="KL42" s="146"/>
      <c r="KM42" s="146"/>
      <c r="KN42" s="146"/>
      <c r="KO42" s="146"/>
      <c r="KP42" s="146"/>
      <c r="KQ42" s="146"/>
      <c r="KR42" s="146"/>
      <c r="KS42" s="146"/>
      <c r="KT42" s="146"/>
      <c r="KU42" s="146"/>
      <c r="KV42" s="146"/>
      <c r="KW42" s="146"/>
      <c r="KX42" s="146"/>
      <c r="KY42" s="146"/>
      <c r="KZ42" s="146"/>
      <c r="LA42" s="146"/>
      <c r="LB42" s="146"/>
      <c r="LC42" s="146"/>
      <c r="LD42" s="146"/>
      <c r="LE42" s="146"/>
      <c r="LF42" s="146"/>
      <c r="LG42" s="146"/>
      <c r="LH42" s="146"/>
      <c r="LI42" s="146"/>
      <c r="LJ42" s="146"/>
      <c r="LK42" s="146"/>
      <c r="LL42" s="146"/>
      <c r="LM42" s="146"/>
      <c r="LN42" s="146"/>
      <c r="LO42" s="146"/>
      <c r="LP42" s="146"/>
      <c r="LQ42" s="146"/>
      <c r="LR42" s="146"/>
      <c r="LS42" s="146"/>
      <c r="LT42" s="146"/>
      <c r="LU42" s="146"/>
      <c r="LV42" s="146"/>
      <c r="LW42" s="146"/>
      <c r="LX42" s="146"/>
      <c r="LY42" s="146"/>
      <c r="LZ42" s="146"/>
      <c r="MA42" s="146"/>
      <c r="MB42" s="146"/>
      <c r="MC42" s="146"/>
      <c r="MD42" s="146"/>
      <c r="ME42" s="146"/>
      <c r="MF42" s="146"/>
      <c r="MG42" s="146"/>
      <c r="MH42" s="146"/>
      <c r="MI42" s="146"/>
      <c r="MJ42" s="146"/>
      <c r="MK42" s="146"/>
      <c r="ML42" s="146"/>
      <c r="MM42" s="146"/>
      <c r="MN42" s="146"/>
      <c r="MO42" s="146"/>
      <c r="MP42" s="146"/>
      <c r="MQ42" s="146"/>
      <c r="MR42" s="146"/>
      <c r="MS42" s="146"/>
      <c r="MT42" s="146"/>
      <c r="MU42" s="146"/>
      <c r="MV42" s="146"/>
      <c r="MW42" s="146"/>
      <c r="MX42" s="146"/>
      <c r="MY42" s="146"/>
      <c r="MZ42" s="146"/>
      <c r="NA42" s="146"/>
      <c r="NB42" s="146"/>
      <c r="NC42" s="146"/>
      <c r="ND42" s="146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6"/>
      <c r="NS42" s="146"/>
      <c r="NT42" s="146"/>
      <c r="NU42" s="146"/>
      <c r="NV42" s="146"/>
      <c r="NW42" s="146"/>
      <c r="NX42" s="146"/>
      <c r="NY42" s="146"/>
      <c r="NZ42" s="146"/>
      <c r="OA42" s="146"/>
      <c r="OB42" s="146"/>
      <c r="OC42" s="146"/>
      <c r="OD42" s="146"/>
      <c r="OE42" s="146"/>
      <c r="OF42" s="146"/>
      <c r="OG42" s="146"/>
      <c r="OH42" s="146"/>
      <c r="OI42" s="146"/>
      <c r="OJ42" s="146"/>
      <c r="OK42" s="146"/>
      <c r="OL42" s="146"/>
      <c r="OM42" s="146"/>
      <c r="ON42" s="146"/>
      <c r="OO42" s="146"/>
      <c r="OP42" s="146"/>
      <c r="OQ42" s="146"/>
      <c r="OR42" s="146"/>
      <c r="OS42" s="146"/>
      <c r="OT42" s="146"/>
      <c r="OU42" s="146"/>
      <c r="OV42" s="146"/>
      <c r="OW42" s="146"/>
      <c r="OX42" s="146"/>
      <c r="OY42" s="146"/>
      <c r="OZ42" s="146"/>
      <c r="PA42" s="146"/>
      <c r="PB42" s="146"/>
      <c r="PC42" s="146"/>
      <c r="PD42" s="146"/>
      <c r="PE42" s="146"/>
      <c r="PF42" s="146"/>
      <c r="PG42" s="146"/>
      <c r="PH42" s="146"/>
      <c r="PI42" s="146"/>
      <c r="PJ42" s="146"/>
      <c r="PK42" s="146"/>
      <c r="PL42" s="146"/>
      <c r="PM42" s="146"/>
      <c r="PN42" s="146"/>
      <c r="PO42" s="146"/>
      <c r="PP42" s="146"/>
      <c r="PQ42" s="146"/>
      <c r="PR42" s="146"/>
      <c r="PS42" s="146"/>
      <c r="PT42" s="146"/>
      <c r="PU42" s="146"/>
      <c r="PV42" s="146"/>
      <c r="PW42" s="146"/>
      <c r="PX42" s="146"/>
      <c r="PY42" s="146"/>
      <c r="PZ42" s="146"/>
      <c r="QA42" s="146"/>
      <c r="QB42" s="146"/>
      <c r="QC42" s="146"/>
      <c r="QD42" s="146"/>
      <c r="QE42" s="146"/>
      <c r="QF42" s="146"/>
      <c r="QG42" s="146"/>
      <c r="QH42" s="146"/>
      <c r="QI42" s="146"/>
      <c r="QJ42" s="146"/>
      <c r="QK42" s="146"/>
      <c r="QL42" s="146"/>
      <c r="QM42" s="146"/>
      <c r="QN42" s="146"/>
      <c r="QO42" s="146"/>
      <c r="QP42" s="146"/>
      <c r="QQ42" s="146"/>
      <c r="QR42" s="146"/>
      <c r="QS42" s="146"/>
      <c r="QT42" s="146"/>
      <c r="QU42" s="146"/>
      <c r="QV42" s="146"/>
      <c r="QW42" s="146"/>
      <c r="QX42" s="146"/>
      <c r="QY42" s="146"/>
      <c r="QZ42" s="146"/>
      <c r="RA42" s="146"/>
      <c r="RB42" s="146"/>
      <c r="RC42" s="146"/>
      <c r="RD42" s="146"/>
      <c r="RE42" s="146"/>
      <c r="RF42" s="146"/>
      <c r="RG42" s="146"/>
      <c r="RH42" s="146"/>
      <c r="RI42" s="146"/>
      <c r="RJ42" s="146"/>
      <c r="RK42" s="146"/>
      <c r="RL42" s="146"/>
      <c r="RM42" s="146"/>
      <c r="RN42" s="146"/>
      <c r="RO42" s="146"/>
      <c r="RP42" s="146"/>
      <c r="RQ42" s="146"/>
      <c r="RR42" s="146"/>
      <c r="RS42" s="146"/>
      <c r="RT42" s="146"/>
      <c r="RU42" s="146"/>
      <c r="RV42" s="146"/>
      <c r="RW42" s="146"/>
      <c r="RX42" s="146"/>
      <c r="RY42" s="146"/>
      <c r="RZ42" s="146"/>
      <c r="SA42" s="146"/>
      <c r="SB42" s="146"/>
      <c r="SC42" s="146"/>
      <c r="SD42" s="146"/>
      <c r="SE42" s="146"/>
      <c r="SF42" s="146"/>
      <c r="SG42" s="146"/>
      <c r="SH42" s="146"/>
      <c r="SI42" s="146"/>
      <c r="SJ42" s="146"/>
      <c r="SK42" s="146"/>
      <c r="SL42" s="146"/>
      <c r="SM42" s="146"/>
      <c r="SN42" s="146"/>
      <c r="SO42" s="146"/>
      <c r="SP42" s="146"/>
      <c r="SQ42" s="146"/>
      <c r="SR42" s="146"/>
      <c r="SS42" s="146"/>
      <c r="ST42" s="146"/>
      <c r="SU42" s="146"/>
      <c r="SV42" s="146"/>
      <c r="SW42" s="146"/>
      <c r="SX42" s="146"/>
      <c r="SY42" s="146"/>
      <c r="SZ42" s="146"/>
      <c r="TA42" s="146"/>
      <c r="TB42" s="146"/>
      <c r="TC42" s="146"/>
      <c r="TD42" s="146"/>
      <c r="TE42" s="146"/>
      <c r="TF42" s="146"/>
      <c r="TG42" s="146"/>
      <c r="TH42" s="146"/>
      <c r="TI42" s="146"/>
      <c r="TJ42" s="146"/>
      <c r="TK42" s="146"/>
      <c r="TL42" s="146"/>
      <c r="TM42" s="146"/>
      <c r="TN42" s="146"/>
      <c r="TO42" s="146"/>
      <c r="TP42" s="146"/>
      <c r="TQ42" s="146"/>
      <c r="TR42" s="146"/>
      <c r="TS42" s="146"/>
      <c r="TT42" s="146"/>
      <c r="TU42" s="146"/>
      <c r="TV42" s="146"/>
      <c r="TW42" s="146"/>
      <c r="TX42" s="146"/>
      <c r="TY42" s="146"/>
      <c r="TZ42" s="146"/>
      <c r="UA42" s="146"/>
      <c r="UB42" s="146"/>
      <c r="UC42" s="146"/>
      <c r="UD42" s="146"/>
      <c r="UE42" s="146"/>
      <c r="UF42" s="146"/>
      <c r="UG42" s="146"/>
      <c r="UH42" s="146"/>
      <c r="UI42" s="146"/>
      <c r="UJ42" s="146"/>
      <c r="UK42" s="146"/>
      <c r="UL42" s="146"/>
      <c r="UM42" s="146"/>
      <c r="UN42" s="146"/>
      <c r="UO42" s="146"/>
      <c r="UP42" s="146"/>
      <c r="UQ42" s="146"/>
      <c r="UR42" s="146"/>
      <c r="US42" s="146"/>
      <c r="UT42" s="146"/>
      <c r="UU42" s="146"/>
      <c r="UV42" s="146"/>
      <c r="UW42" s="146"/>
      <c r="UX42" s="146"/>
      <c r="UY42" s="146"/>
      <c r="UZ42" s="146"/>
      <c r="VA42" s="146"/>
      <c r="VB42" s="146"/>
      <c r="VC42" s="146"/>
      <c r="VD42" s="146"/>
      <c r="VE42" s="146"/>
      <c r="VF42" s="146"/>
      <c r="VG42" s="146"/>
      <c r="VH42" s="146"/>
      <c r="VI42" s="146"/>
      <c r="VJ42" s="146"/>
      <c r="VK42" s="146"/>
      <c r="VL42" s="146"/>
      <c r="VM42" s="146"/>
      <c r="VN42" s="146"/>
      <c r="VO42" s="146"/>
      <c r="VP42" s="146"/>
      <c r="VQ42" s="146"/>
      <c r="VR42" s="146"/>
      <c r="VS42" s="146"/>
      <c r="VT42" s="146"/>
      <c r="VU42" s="146"/>
      <c r="VV42" s="146"/>
      <c r="VW42" s="146"/>
      <c r="VX42" s="146"/>
      <c r="VY42" s="146"/>
      <c r="VZ42" s="146"/>
      <c r="WA42" s="146"/>
      <c r="WB42" s="146"/>
      <c r="WC42" s="146"/>
      <c r="WD42" s="146"/>
      <c r="WE42" s="146"/>
      <c r="WF42" s="146"/>
      <c r="WG42" s="146"/>
      <c r="WH42" s="146"/>
      <c r="WI42" s="146"/>
      <c r="WJ42" s="146"/>
      <c r="WK42" s="146"/>
      <c r="WL42" s="146"/>
      <c r="WM42" s="146"/>
      <c r="WN42" s="146"/>
      <c r="WO42" s="146"/>
      <c r="WP42" s="146"/>
      <c r="WQ42" s="146"/>
      <c r="WR42" s="146"/>
      <c r="WS42" s="146"/>
      <c r="WT42" s="146"/>
      <c r="WU42" s="146"/>
      <c r="WV42" s="146"/>
      <c r="WW42" s="146"/>
      <c r="WX42" s="146"/>
      <c r="WY42" s="146"/>
      <c r="WZ42" s="146"/>
      <c r="XA42" s="146"/>
      <c r="XB42" s="146"/>
      <c r="XC42" s="146"/>
      <c r="XD42" s="146"/>
      <c r="XE42" s="146"/>
      <c r="XF42" s="146"/>
      <c r="XG42" s="146"/>
      <c r="XH42" s="146"/>
      <c r="XI42" s="146"/>
      <c r="XJ42" s="146"/>
      <c r="XK42" s="146"/>
      <c r="XL42" s="146"/>
      <c r="XM42" s="146"/>
      <c r="XN42" s="146"/>
      <c r="XO42" s="146"/>
      <c r="XP42" s="146"/>
      <c r="XQ42" s="146"/>
      <c r="XR42" s="146"/>
      <c r="XS42" s="146"/>
      <c r="XT42" s="146"/>
      <c r="XU42" s="146"/>
      <c r="XV42" s="146"/>
      <c r="XW42" s="146"/>
      <c r="XX42" s="146"/>
      <c r="XY42" s="146"/>
      <c r="XZ42" s="146"/>
      <c r="YA42" s="146"/>
      <c r="YB42" s="146"/>
      <c r="YC42" s="146"/>
      <c r="YD42" s="146"/>
      <c r="YE42" s="146"/>
      <c r="YF42" s="146"/>
      <c r="YG42" s="146"/>
      <c r="YH42" s="146"/>
      <c r="YI42" s="146"/>
      <c r="YJ42" s="146"/>
      <c r="YK42" s="146"/>
      <c r="YL42" s="146"/>
      <c r="YM42" s="146"/>
      <c r="YN42" s="146"/>
      <c r="YO42" s="146"/>
      <c r="YP42" s="146"/>
      <c r="YQ42" s="146"/>
      <c r="YR42" s="146"/>
      <c r="YS42" s="146"/>
      <c r="YT42" s="146"/>
      <c r="YU42" s="146"/>
      <c r="YV42" s="146"/>
      <c r="YW42" s="146"/>
      <c r="YX42" s="146"/>
      <c r="YY42" s="146"/>
      <c r="YZ42" s="146"/>
      <c r="ZA42" s="146"/>
      <c r="ZB42" s="146"/>
      <c r="ZC42" s="146"/>
      <c r="ZD42" s="146"/>
      <c r="ZE42" s="146"/>
      <c r="ZF42" s="146"/>
      <c r="ZG42" s="146"/>
      <c r="ZH42" s="146"/>
      <c r="ZI42" s="146"/>
      <c r="ZJ42" s="146"/>
      <c r="ZK42" s="146"/>
      <c r="ZL42" s="146"/>
      <c r="ZM42" s="146"/>
      <c r="ZN42" s="146"/>
      <c r="ZO42" s="146"/>
      <c r="ZP42" s="146"/>
      <c r="ZQ42" s="146"/>
      <c r="ZR42" s="146"/>
      <c r="ZS42" s="146"/>
      <c r="ZT42" s="146"/>
      <c r="ZU42" s="146"/>
      <c r="ZV42" s="146"/>
      <c r="ZW42" s="146"/>
      <c r="ZX42" s="146"/>
      <c r="ZY42" s="146"/>
      <c r="ZZ42" s="146"/>
      <c r="AAA42" s="146"/>
      <c r="AAB42" s="146"/>
      <c r="AAC42" s="146"/>
      <c r="AAD42" s="146"/>
      <c r="AAE42" s="146"/>
      <c r="AAF42" s="146"/>
      <c r="AAG42" s="146"/>
      <c r="AAH42" s="146"/>
      <c r="AAI42" s="146"/>
      <c r="AAJ42" s="146"/>
      <c r="AAK42" s="146"/>
      <c r="AAL42" s="146"/>
      <c r="AAM42" s="146"/>
      <c r="AAN42" s="146"/>
      <c r="AAO42" s="146"/>
      <c r="AAP42" s="146"/>
      <c r="AAQ42" s="146"/>
      <c r="AAR42" s="146"/>
      <c r="AAS42" s="146"/>
      <c r="AAT42" s="146"/>
      <c r="AAU42" s="146"/>
      <c r="AAV42" s="146"/>
      <c r="AAW42" s="146"/>
      <c r="AAX42" s="146"/>
      <c r="AAY42" s="146"/>
      <c r="AAZ42" s="146"/>
      <c r="ABA42" s="146"/>
      <c r="ABB42" s="146"/>
      <c r="ABC42" s="146"/>
      <c r="ABD42" s="146"/>
      <c r="ABE42" s="146"/>
      <c r="ABF42" s="146"/>
      <c r="ABG42" s="146"/>
      <c r="ABH42" s="146"/>
      <c r="ABI42" s="146"/>
      <c r="ABJ42" s="146"/>
      <c r="ABK42" s="146"/>
      <c r="ABL42" s="146"/>
      <c r="ABM42" s="146"/>
      <c r="ABN42" s="146"/>
      <c r="ABO42" s="146"/>
      <c r="ABP42" s="146"/>
      <c r="ABQ42" s="146"/>
      <c r="ABR42" s="146"/>
      <c r="ABS42" s="146"/>
      <c r="ABT42" s="146"/>
      <c r="ABU42" s="146"/>
      <c r="ABV42" s="146"/>
      <c r="ABW42" s="146"/>
      <c r="ABX42" s="146"/>
      <c r="ABY42" s="146"/>
      <c r="ABZ42" s="146"/>
      <c r="ACA42" s="146"/>
      <c r="ACB42" s="146"/>
      <c r="ACC42" s="146"/>
      <c r="ACD42" s="146"/>
      <c r="ACE42" s="146"/>
      <c r="ACF42" s="146"/>
      <c r="ACG42" s="146"/>
      <c r="ACH42" s="146"/>
      <c r="ACI42" s="146"/>
      <c r="ACJ42" s="146"/>
      <c r="ACK42" s="146"/>
      <c r="ACL42" s="146"/>
      <c r="ACM42" s="146"/>
      <c r="ACN42" s="146"/>
      <c r="ACO42" s="146"/>
      <c r="ACP42" s="146"/>
      <c r="ACQ42" s="146"/>
      <c r="ACR42" s="146"/>
      <c r="ACS42" s="146"/>
      <c r="ACT42" s="146"/>
      <c r="ACU42" s="146"/>
      <c r="ACV42" s="146"/>
      <c r="ACW42" s="146"/>
      <c r="ACX42" s="146"/>
      <c r="ACY42" s="146"/>
      <c r="ACZ42" s="146"/>
      <c r="ADA42" s="146"/>
      <c r="ADB42" s="146"/>
      <c r="ADC42" s="146"/>
      <c r="ADD42" s="146"/>
      <c r="ADE42" s="146"/>
      <c r="ADF42" s="146"/>
      <c r="ADG42" s="146"/>
      <c r="ADH42" s="146"/>
      <c r="ADI42" s="146"/>
      <c r="ADJ42" s="146"/>
      <c r="ADK42" s="146"/>
      <c r="ADL42" s="146"/>
      <c r="ADM42" s="146"/>
      <c r="ADN42" s="146"/>
      <c r="ADO42" s="146"/>
      <c r="ADP42" s="146"/>
      <c r="ADQ42" s="146"/>
      <c r="ADR42" s="146"/>
      <c r="ADS42" s="146"/>
      <c r="ADT42" s="146"/>
      <c r="ADU42" s="146"/>
      <c r="ADV42" s="146"/>
      <c r="ADW42" s="146"/>
      <c r="ADX42" s="146"/>
      <c r="ADY42" s="146"/>
      <c r="ADZ42" s="146"/>
      <c r="AEA42" s="146"/>
      <c r="AEB42" s="146"/>
      <c r="AEC42" s="146"/>
      <c r="AED42" s="146"/>
      <c r="AEE42" s="146"/>
      <c r="AEF42" s="146"/>
      <c r="AEG42" s="146"/>
      <c r="AEH42" s="146"/>
      <c r="AEI42" s="146"/>
      <c r="AEJ42" s="146"/>
      <c r="AEK42" s="146"/>
      <c r="AEL42" s="146"/>
      <c r="AEM42" s="146"/>
      <c r="AEN42" s="146"/>
      <c r="AEO42" s="146"/>
      <c r="AEP42" s="146"/>
      <c r="AEQ42" s="146"/>
      <c r="AER42" s="146"/>
      <c r="AES42" s="146"/>
      <c r="AET42" s="146"/>
      <c r="AEU42" s="146"/>
      <c r="AEV42" s="146"/>
      <c r="AEW42" s="146"/>
      <c r="AEX42" s="146"/>
      <c r="AEY42" s="146"/>
      <c r="AEZ42" s="146"/>
      <c r="AFA42" s="146"/>
      <c r="AFB42" s="146"/>
      <c r="AFC42" s="146"/>
      <c r="AFD42" s="146"/>
      <c r="AFE42" s="146"/>
      <c r="AFF42" s="146"/>
      <c r="AFG42" s="146"/>
      <c r="AFH42" s="146"/>
      <c r="AFI42" s="146"/>
      <c r="AFJ42" s="146"/>
      <c r="AFK42" s="146"/>
      <c r="AFL42" s="146"/>
      <c r="AFM42" s="146"/>
      <c r="AFN42" s="146"/>
      <c r="AFO42" s="146"/>
      <c r="AFP42" s="146"/>
      <c r="AFQ42" s="146"/>
      <c r="AFR42" s="146"/>
      <c r="AFS42" s="146"/>
      <c r="AFT42" s="146"/>
      <c r="AFU42" s="146"/>
      <c r="AFV42" s="146"/>
      <c r="AFW42" s="146"/>
      <c r="AFX42" s="146"/>
      <c r="AFY42" s="146"/>
      <c r="AFZ42" s="146"/>
      <c r="AGA42" s="146"/>
      <c r="AGB42" s="146"/>
      <c r="AGC42" s="146"/>
      <c r="AGD42" s="146"/>
      <c r="AGE42" s="146"/>
      <c r="AGF42" s="146"/>
      <c r="AGG42" s="146"/>
      <c r="AGH42" s="146"/>
      <c r="AGI42" s="146"/>
      <c r="AGJ42" s="146"/>
      <c r="AGK42" s="146"/>
      <c r="AGL42" s="146"/>
      <c r="AGM42" s="146"/>
      <c r="AGN42" s="146"/>
      <c r="AGO42" s="146"/>
      <c r="AGP42" s="146"/>
      <c r="AGQ42" s="146"/>
      <c r="AGR42" s="146"/>
      <c r="AGS42" s="146"/>
      <c r="AGT42" s="146"/>
      <c r="AGU42" s="146"/>
      <c r="AGV42" s="146"/>
      <c r="AGW42" s="146"/>
      <c r="AGX42" s="146"/>
      <c r="AGY42" s="146"/>
      <c r="AGZ42" s="146"/>
      <c r="AHA42" s="146"/>
      <c r="AHB42" s="146"/>
      <c r="AHC42" s="146"/>
      <c r="AHD42" s="146"/>
      <c r="AHE42" s="146"/>
      <c r="AHF42" s="146"/>
      <c r="AHG42" s="146"/>
      <c r="AHH42" s="146"/>
      <c r="AHI42" s="146"/>
      <c r="AHJ42" s="146"/>
      <c r="AHK42" s="146"/>
      <c r="AHL42" s="146"/>
      <c r="AHM42" s="146"/>
      <c r="AHN42" s="146"/>
      <c r="AHO42" s="146"/>
      <c r="AHP42" s="146"/>
      <c r="AHQ42" s="146"/>
      <c r="AHR42" s="146"/>
      <c r="AHS42" s="146"/>
      <c r="AHT42" s="146"/>
      <c r="AHU42" s="146"/>
      <c r="AHV42" s="146"/>
      <c r="AHW42" s="146"/>
      <c r="AHX42" s="146"/>
      <c r="AHY42" s="146"/>
      <c r="AHZ42" s="146"/>
      <c r="AIA42" s="146"/>
      <c r="AIB42" s="146"/>
      <c r="AIC42" s="146"/>
      <c r="AID42" s="146"/>
      <c r="AIE42" s="146"/>
      <c r="AIF42" s="146"/>
      <c r="AIG42" s="146"/>
      <c r="AIH42" s="146"/>
      <c r="AII42" s="146"/>
      <c r="AIJ42" s="146"/>
      <c r="AIK42" s="146"/>
      <c r="AIL42" s="146"/>
      <c r="AIM42" s="146"/>
      <c r="AIN42" s="146"/>
      <c r="AIO42" s="146"/>
      <c r="AIP42" s="146"/>
      <c r="AIQ42" s="146"/>
      <c r="AIR42" s="146"/>
      <c r="AIS42" s="146"/>
      <c r="AIT42" s="146"/>
      <c r="AIU42" s="146"/>
      <c r="AIV42" s="146"/>
      <c r="AIW42" s="146"/>
      <c r="AIX42" s="146"/>
      <c r="AIY42" s="146"/>
      <c r="AIZ42" s="146"/>
      <c r="AJA42" s="146"/>
      <c r="AJB42" s="146"/>
      <c r="AJC42" s="146"/>
      <c r="AJD42" s="146"/>
      <c r="AJE42" s="146"/>
      <c r="AJF42" s="146"/>
      <c r="AJG42" s="146"/>
      <c r="AJH42" s="146"/>
      <c r="AJI42" s="146"/>
      <c r="AJJ42" s="146"/>
      <c r="AJK42" s="146"/>
      <c r="AJL42" s="146"/>
      <c r="AJM42" s="146"/>
      <c r="AJN42" s="146"/>
      <c r="AJO42" s="146"/>
      <c r="AJP42" s="146"/>
      <c r="AJQ42" s="146"/>
      <c r="AJR42" s="146"/>
      <c r="AJS42" s="146"/>
      <c r="AJT42" s="146"/>
      <c r="AJU42" s="146"/>
      <c r="AJV42" s="146"/>
      <c r="AJW42" s="146"/>
      <c r="AJX42" s="146"/>
      <c r="AJY42" s="146"/>
      <c r="AJZ42" s="146"/>
      <c r="AKA42" s="146"/>
      <c r="AKB42" s="146"/>
      <c r="AKC42" s="146"/>
      <c r="AKD42" s="146"/>
      <c r="AKE42" s="146"/>
      <c r="AKF42" s="146"/>
      <c r="AKG42" s="146"/>
      <c r="AKH42" s="146"/>
      <c r="AKI42" s="146"/>
      <c r="AKJ42" s="146"/>
      <c r="AKK42" s="146"/>
      <c r="AKL42" s="146"/>
      <c r="AKM42" s="146"/>
      <c r="AKN42" s="146"/>
      <c r="AKO42" s="146"/>
      <c r="AKP42" s="146"/>
      <c r="AKQ42" s="146"/>
      <c r="AKR42" s="146"/>
      <c r="AKS42" s="146"/>
      <c r="AKT42" s="146"/>
      <c r="AKU42" s="146"/>
      <c r="AKV42" s="146"/>
      <c r="AKW42" s="146"/>
      <c r="AKX42" s="146"/>
      <c r="AKY42" s="146"/>
    </row>
    <row r="43" spans="1:987">
      <c r="A43" s="44">
        <f t="shared" si="0"/>
        <v>0</v>
      </c>
      <c r="B43" s="14"/>
      <c r="C43" s="133" t="s">
        <v>268</v>
      </c>
      <c r="D43" s="141" t="s">
        <v>118</v>
      </c>
      <c r="E43" s="157">
        <v>2</v>
      </c>
      <c r="F43" s="142"/>
      <c r="G43" s="168"/>
      <c r="H43" s="144"/>
      <c r="I43" s="144"/>
      <c r="J43" s="144"/>
      <c r="K43" s="145"/>
      <c r="L43" s="142"/>
      <c r="M43" s="143"/>
      <c r="N43" s="143"/>
      <c r="O43" s="143"/>
      <c r="P43" s="145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6"/>
      <c r="CM43" s="146"/>
      <c r="CN43" s="146"/>
      <c r="CO43" s="146"/>
      <c r="CP43" s="146"/>
      <c r="CQ43" s="146"/>
      <c r="CR43" s="146"/>
      <c r="CS43" s="146"/>
      <c r="CT43" s="146"/>
      <c r="CU43" s="146"/>
      <c r="CV43" s="146"/>
      <c r="CW43" s="146"/>
      <c r="CX43" s="146"/>
      <c r="CY43" s="146"/>
      <c r="CZ43" s="146"/>
      <c r="DA43" s="146"/>
      <c r="DB43" s="146"/>
      <c r="DC43" s="146"/>
      <c r="DD43" s="146"/>
      <c r="DE43" s="146"/>
      <c r="DF43" s="146"/>
      <c r="DG43" s="146"/>
      <c r="DH43" s="146"/>
      <c r="DI43" s="146"/>
      <c r="DJ43" s="146"/>
      <c r="DK43" s="146"/>
      <c r="DL43" s="146"/>
      <c r="DM43" s="146"/>
      <c r="DN43" s="146"/>
      <c r="DO43" s="146"/>
      <c r="DP43" s="146"/>
      <c r="DQ43" s="146"/>
      <c r="DR43" s="146"/>
      <c r="DS43" s="146"/>
      <c r="DT43" s="146"/>
      <c r="DU43" s="146"/>
      <c r="DV43" s="146"/>
      <c r="DW43" s="146"/>
      <c r="DX43" s="146"/>
      <c r="DY43" s="146"/>
      <c r="DZ43" s="146"/>
      <c r="EA43" s="146"/>
      <c r="EB43" s="146"/>
      <c r="EC43" s="146"/>
      <c r="ED43" s="146"/>
      <c r="EE43" s="146"/>
      <c r="EF43" s="146"/>
      <c r="EG43" s="146"/>
      <c r="EH43" s="146"/>
      <c r="EI43" s="146"/>
      <c r="EJ43" s="146"/>
      <c r="EK43" s="146"/>
      <c r="EL43" s="146"/>
      <c r="EM43" s="146"/>
      <c r="EN43" s="146"/>
      <c r="EO43" s="146"/>
      <c r="EP43" s="146"/>
      <c r="EQ43" s="146"/>
      <c r="ER43" s="146"/>
      <c r="ES43" s="146"/>
      <c r="ET43" s="146"/>
      <c r="EU43" s="146"/>
      <c r="EV43" s="146"/>
      <c r="EW43" s="146"/>
      <c r="EX43" s="146"/>
      <c r="EY43" s="146"/>
      <c r="EZ43" s="146"/>
      <c r="FA43" s="146"/>
      <c r="FB43" s="146"/>
      <c r="FC43" s="146"/>
      <c r="FD43" s="146"/>
      <c r="FE43" s="146"/>
      <c r="FF43" s="146"/>
      <c r="FG43" s="146"/>
      <c r="FH43" s="146"/>
      <c r="FI43" s="146"/>
      <c r="FJ43" s="146"/>
      <c r="FK43" s="146"/>
      <c r="FL43" s="146"/>
      <c r="FM43" s="146"/>
      <c r="FN43" s="146"/>
      <c r="FO43" s="146"/>
      <c r="FP43" s="146"/>
      <c r="FQ43" s="146"/>
      <c r="FR43" s="146"/>
      <c r="FS43" s="146"/>
      <c r="FT43" s="146"/>
      <c r="FU43" s="146"/>
      <c r="FV43" s="146"/>
      <c r="FW43" s="146"/>
      <c r="FX43" s="146"/>
      <c r="FY43" s="146"/>
      <c r="FZ43" s="146"/>
      <c r="GA43" s="146"/>
      <c r="GB43" s="146"/>
      <c r="GC43" s="146"/>
      <c r="GD43" s="146"/>
      <c r="GE43" s="146"/>
      <c r="GF43" s="146"/>
      <c r="GG43" s="146"/>
      <c r="GH43" s="146"/>
      <c r="GI43" s="146"/>
      <c r="GJ43" s="146"/>
      <c r="GK43" s="146"/>
      <c r="GL43" s="146"/>
      <c r="GM43" s="146"/>
      <c r="GN43" s="146"/>
      <c r="GO43" s="146"/>
      <c r="GP43" s="146"/>
      <c r="GQ43" s="146"/>
      <c r="GR43" s="146"/>
      <c r="GS43" s="146"/>
      <c r="GT43" s="146"/>
      <c r="GU43" s="146"/>
      <c r="GV43" s="146"/>
      <c r="GW43" s="146"/>
      <c r="GX43" s="146"/>
      <c r="GY43" s="146"/>
      <c r="GZ43" s="146"/>
      <c r="HA43" s="146"/>
      <c r="HB43" s="146"/>
      <c r="HC43" s="146"/>
      <c r="HD43" s="146"/>
      <c r="HE43" s="146"/>
      <c r="HF43" s="146"/>
      <c r="HG43" s="146"/>
      <c r="HH43" s="146"/>
      <c r="HI43" s="146"/>
      <c r="HJ43" s="146"/>
      <c r="HK43" s="146"/>
      <c r="HL43" s="146"/>
      <c r="HM43" s="146"/>
      <c r="HN43" s="146"/>
      <c r="HO43" s="146"/>
      <c r="HP43" s="146"/>
      <c r="HQ43" s="146"/>
      <c r="HR43" s="146"/>
      <c r="HS43" s="146"/>
      <c r="HT43" s="146"/>
      <c r="HU43" s="146"/>
      <c r="HV43" s="146"/>
      <c r="HW43" s="146"/>
      <c r="HX43" s="146"/>
      <c r="HY43" s="146"/>
      <c r="HZ43" s="146"/>
      <c r="IA43" s="146"/>
      <c r="IB43" s="146"/>
      <c r="IC43" s="146"/>
      <c r="ID43" s="146"/>
      <c r="IE43" s="146"/>
      <c r="IF43" s="146"/>
      <c r="IG43" s="146"/>
      <c r="IH43" s="146"/>
      <c r="II43" s="146"/>
      <c r="IJ43" s="146"/>
      <c r="IK43" s="146"/>
      <c r="IL43" s="146"/>
      <c r="IM43" s="146"/>
      <c r="IN43" s="146"/>
      <c r="IO43" s="146"/>
      <c r="IP43" s="146"/>
      <c r="IQ43" s="146"/>
      <c r="IR43" s="146"/>
      <c r="IS43" s="146"/>
      <c r="IT43" s="146"/>
      <c r="IU43" s="146"/>
      <c r="IV43" s="146"/>
      <c r="IW43" s="146"/>
      <c r="IX43" s="146"/>
      <c r="IY43" s="146"/>
      <c r="IZ43" s="146"/>
      <c r="JA43" s="146"/>
      <c r="JB43" s="146"/>
      <c r="JC43" s="146"/>
      <c r="JD43" s="146"/>
      <c r="JE43" s="146"/>
      <c r="JF43" s="146"/>
      <c r="JG43" s="146"/>
      <c r="JH43" s="146"/>
      <c r="JI43" s="146"/>
      <c r="JJ43" s="146"/>
      <c r="JK43" s="146"/>
      <c r="JL43" s="146"/>
      <c r="JM43" s="146"/>
      <c r="JN43" s="146"/>
      <c r="JO43" s="146"/>
      <c r="JP43" s="146"/>
      <c r="JQ43" s="146"/>
      <c r="JR43" s="146"/>
      <c r="JS43" s="146"/>
      <c r="JT43" s="146"/>
      <c r="JU43" s="146"/>
      <c r="JV43" s="146"/>
      <c r="JW43" s="146"/>
      <c r="JX43" s="146"/>
      <c r="JY43" s="146"/>
      <c r="JZ43" s="146"/>
      <c r="KA43" s="146"/>
      <c r="KB43" s="146"/>
      <c r="KC43" s="146"/>
      <c r="KD43" s="146"/>
      <c r="KE43" s="146"/>
      <c r="KF43" s="146"/>
      <c r="KG43" s="146"/>
      <c r="KH43" s="146"/>
      <c r="KI43" s="146"/>
      <c r="KJ43" s="146"/>
      <c r="KK43" s="146"/>
      <c r="KL43" s="146"/>
      <c r="KM43" s="146"/>
      <c r="KN43" s="146"/>
      <c r="KO43" s="146"/>
      <c r="KP43" s="146"/>
      <c r="KQ43" s="146"/>
      <c r="KR43" s="146"/>
      <c r="KS43" s="146"/>
      <c r="KT43" s="146"/>
      <c r="KU43" s="146"/>
      <c r="KV43" s="146"/>
      <c r="KW43" s="146"/>
      <c r="KX43" s="146"/>
      <c r="KY43" s="146"/>
      <c r="KZ43" s="146"/>
      <c r="LA43" s="146"/>
      <c r="LB43" s="146"/>
      <c r="LC43" s="146"/>
      <c r="LD43" s="146"/>
      <c r="LE43" s="146"/>
      <c r="LF43" s="146"/>
      <c r="LG43" s="146"/>
      <c r="LH43" s="146"/>
      <c r="LI43" s="146"/>
      <c r="LJ43" s="146"/>
      <c r="LK43" s="146"/>
      <c r="LL43" s="146"/>
      <c r="LM43" s="146"/>
      <c r="LN43" s="146"/>
      <c r="LO43" s="146"/>
      <c r="LP43" s="146"/>
      <c r="LQ43" s="146"/>
      <c r="LR43" s="146"/>
      <c r="LS43" s="146"/>
      <c r="LT43" s="146"/>
      <c r="LU43" s="146"/>
      <c r="LV43" s="146"/>
      <c r="LW43" s="146"/>
      <c r="LX43" s="146"/>
      <c r="LY43" s="146"/>
      <c r="LZ43" s="146"/>
      <c r="MA43" s="146"/>
      <c r="MB43" s="146"/>
      <c r="MC43" s="146"/>
      <c r="MD43" s="146"/>
      <c r="ME43" s="146"/>
      <c r="MF43" s="146"/>
      <c r="MG43" s="146"/>
      <c r="MH43" s="146"/>
      <c r="MI43" s="146"/>
      <c r="MJ43" s="146"/>
      <c r="MK43" s="146"/>
      <c r="ML43" s="146"/>
      <c r="MM43" s="146"/>
      <c r="MN43" s="146"/>
      <c r="MO43" s="146"/>
      <c r="MP43" s="146"/>
      <c r="MQ43" s="146"/>
      <c r="MR43" s="146"/>
      <c r="MS43" s="146"/>
      <c r="MT43" s="146"/>
      <c r="MU43" s="146"/>
      <c r="MV43" s="146"/>
      <c r="MW43" s="146"/>
      <c r="MX43" s="146"/>
      <c r="MY43" s="146"/>
      <c r="MZ43" s="146"/>
      <c r="NA43" s="146"/>
      <c r="NB43" s="146"/>
      <c r="NC43" s="146"/>
      <c r="ND43" s="146"/>
      <c r="NE43" s="146"/>
      <c r="NF43" s="146"/>
      <c r="NG43" s="146"/>
      <c r="NH43" s="146"/>
      <c r="NI43" s="146"/>
      <c r="NJ43" s="146"/>
      <c r="NK43" s="146"/>
      <c r="NL43" s="146"/>
      <c r="NM43" s="146"/>
      <c r="NN43" s="146"/>
      <c r="NO43" s="146"/>
      <c r="NP43" s="146"/>
      <c r="NQ43" s="146"/>
      <c r="NR43" s="146"/>
      <c r="NS43" s="146"/>
      <c r="NT43" s="146"/>
      <c r="NU43" s="146"/>
      <c r="NV43" s="146"/>
      <c r="NW43" s="146"/>
      <c r="NX43" s="146"/>
      <c r="NY43" s="146"/>
      <c r="NZ43" s="146"/>
      <c r="OA43" s="146"/>
      <c r="OB43" s="146"/>
      <c r="OC43" s="146"/>
      <c r="OD43" s="146"/>
      <c r="OE43" s="146"/>
      <c r="OF43" s="146"/>
      <c r="OG43" s="146"/>
      <c r="OH43" s="146"/>
      <c r="OI43" s="146"/>
      <c r="OJ43" s="146"/>
      <c r="OK43" s="146"/>
      <c r="OL43" s="146"/>
      <c r="OM43" s="146"/>
      <c r="ON43" s="146"/>
      <c r="OO43" s="146"/>
      <c r="OP43" s="146"/>
      <c r="OQ43" s="146"/>
      <c r="OR43" s="146"/>
      <c r="OS43" s="146"/>
      <c r="OT43" s="146"/>
      <c r="OU43" s="146"/>
      <c r="OV43" s="146"/>
      <c r="OW43" s="146"/>
      <c r="OX43" s="146"/>
      <c r="OY43" s="146"/>
      <c r="OZ43" s="146"/>
      <c r="PA43" s="146"/>
      <c r="PB43" s="146"/>
      <c r="PC43" s="146"/>
      <c r="PD43" s="146"/>
      <c r="PE43" s="146"/>
      <c r="PF43" s="146"/>
      <c r="PG43" s="146"/>
      <c r="PH43" s="146"/>
      <c r="PI43" s="146"/>
      <c r="PJ43" s="146"/>
      <c r="PK43" s="146"/>
      <c r="PL43" s="146"/>
      <c r="PM43" s="146"/>
      <c r="PN43" s="146"/>
      <c r="PO43" s="146"/>
      <c r="PP43" s="146"/>
      <c r="PQ43" s="146"/>
      <c r="PR43" s="146"/>
      <c r="PS43" s="146"/>
      <c r="PT43" s="146"/>
      <c r="PU43" s="146"/>
      <c r="PV43" s="146"/>
      <c r="PW43" s="146"/>
      <c r="PX43" s="146"/>
      <c r="PY43" s="146"/>
      <c r="PZ43" s="146"/>
      <c r="QA43" s="146"/>
      <c r="QB43" s="146"/>
      <c r="QC43" s="146"/>
      <c r="QD43" s="146"/>
      <c r="QE43" s="146"/>
      <c r="QF43" s="146"/>
      <c r="QG43" s="146"/>
      <c r="QH43" s="146"/>
      <c r="QI43" s="146"/>
      <c r="QJ43" s="146"/>
      <c r="QK43" s="146"/>
      <c r="QL43" s="146"/>
      <c r="QM43" s="146"/>
      <c r="QN43" s="146"/>
      <c r="QO43" s="146"/>
      <c r="QP43" s="146"/>
      <c r="QQ43" s="146"/>
      <c r="QR43" s="146"/>
      <c r="QS43" s="146"/>
      <c r="QT43" s="146"/>
      <c r="QU43" s="146"/>
      <c r="QV43" s="146"/>
      <c r="QW43" s="146"/>
      <c r="QX43" s="146"/>
      <c r="QY43" s="146"/>
      <c r="QZ43" s="146"/>
      <c r="RA43" s="146"/>
      <c r="RB43" s="146"/>
      <c r="RC43" s="146"/>
      <c r="RD43" s="146"/>
      <c r="RE43" s="146"/>
      <c r="RF43" s="146"/>
      <c r="RG43" s="146"/>
      <c r="RH43" s="146"/>
      <c r="RI43" s="146"/>
      <c r="RJ43" s="146"/>
      <c r="RK43" s="146"/>
      <c r="RL43" s="146"/>
      <c r="RM43" s="146"/>
      <c r="RN43" s="146"/>
      <c r="RO43" s="146"/>
      <c r="RP43" s="146"/>
      <c r="RQ43" s="146"/>
      <c r="RR43" s="146"/>
      <c r="RS43" s="146"/>
      <c r="RT43" s="146"/>
      <c r="RU43" s="146"/>
      <c r="RV43" s="146"/>
      <c r="RW43" s="146"/>
      <c r="RX43" s="146"/>
      <c r="RY43" s="146"/>
      <c r="RZ43" s="146"/>
      <c r="SA43" s="146"/>
      <c r="SB43" s="146"/>
      <c r="SC43" s="146"/>
      <c r="SD43" s="146"/>
      <c r="SE43" s="146"/>
      <c r="SF43" s="146"/>
      <c r="SG43" s="146"/>
      <c r="SH43" s="146"/>
      <c r="SI43" s="146"/>
      <c r="SJ43" s="146"/>
      <c r="SK43" s="146"/>
      <c r="SL43" s="146"/>
      <c r="SM43" s="146"/>
      <c r="SN43" s="146"/>
      <c r="SO43" s="146"/>
      <c r="SP43" s="146"/>
      <c r="SQ43" s="146"/>
      <c r="SR43" s="146"/>
      <c r="SS43" s="146"/>
      <c r="ST43" s="146"/>
      <c r="SU43" s="146"/>
      <c r="SV43" s="146"/>
      <c r="SW43" s="146"/>
      <c r="SX43" s="146"/>
      <c r="SY43" s="146"/>
      <c r="SZ43" s="146"/>
      <c r="TA43" s="146"/>
      <c r="TB43" s="146"/>
      <c r="TC43" s="146"/>
      <c r="TD43" s="146"/>
      <c r="TE43" s="146"/>
      <c r="TF43" s="146"/>
      <c r="TG43" s="146"/>
      <c r="TH43" s="146"/>
      <c r="TI43" s="146"/>
      <c r="TJ43" s="146"/>
      <c r="TK43" s="146"/>
      <c r="TL43" s="146"/>
      <c r="TM43" s="146"/>
      <c r="TN43" s="146"/>
      <c r="TO43" s="146"/>
      <c r="TP43" s="146"/>
      <c r="TQ43" s="146"/>
      <c r="TR43" s="146"/>
      <c r="TS43" s="146"/>
      <c r="TT43" s="146"/>
      <c r="TU43" s="146"/>
      <c r="TV43" s="146"/>
      <c r="TW43" s="146"/>
      <c r="TX43" s="146"/>
      <c r="TY43" s="146"/>
      <c r="TZ43" s="146"/>
      <c r="UA43" s="146"/>
      <c r="UB43" s="146"/>
      <c r="UC43" s="146"/>
      <c r="UD43" s="146"/>
      <c r="UE43" s="146"/>
      <c r="UF43" s="146"/>
      <c r="UG43" s="146"/>
      <c r="UH43" s="146"/>
      <c r="UI43" s="146"/>
      <c r="UJ43" s="146"/>
      <c r="UK43" s="146"/>
      <c r="UL43" s="146"/>
      <c r="UM43" s="146"/>
      <c r="UN43" s="146"/>
      <c r="UO43" s="146"/>
      <c r="UP43" s="146"/>
      <c r="UQ43" s="146"/>
      <c r="UR43" s="146"/>
      <c r="US43" s="146"/>
      <c r="UT43" s="146"/>
      <c r="UU43" s="146"/>
      <c r="UV43" s="146"/>
      <c r="UW43" s="146"/>
      <c r="UX43" s="146"/>
      <c r="UY43" s="146"/>
      <c r="UZ43" s="146"/>
      <c r="VA43" s="146"/>
      <c r="VB43" s="146"/>
      <c r="VC43" s="146"/>
      <c r="VD43" s="146"/>
      <c r="VE43" s="146"/>
      <c r="VF43" s="146"/>
      <c r="VG43" s="146"/>
      <c r="VH43" s="146"/>
      <c r="VI43" s="146"/>
      <c r="VJ43" s="146"/>
      <c r="VK43" s="146"/>
      <c r="VL43" s="146"/>
      <c r="VM43" s="146"/>
      <c r="VN43" s="146"/>
      <c r="VO43" s="146"/>
      <c r="VP43" s="146"/>
      <c r="VQ43" s="146"/>
      <c r="VR43" s="146"/>
      <c r="VS43" s="146"/>
      <c r="VT43" s="146"/>
      <c r="VU43" s="146"/>
      <c r="VV43" s="146"/>
      <c r="VW43" s="146"/>
      <c r="VX43" s="146"/>
      <c r="VY43" s="146"/>
      <c r="VZ43" s="146"/>
      <c r="WA43" s="146"/>
      <c r="WB43" s="146"/>
      <c r="WC43" s="146"/>
      <c r="WD43" s="146"/>
      <c r="WE43" s="146"/>
      <c r="WF43" s="146"/>
      <c r="WG43" s="146"/>
      <c r="WH43" s="146"/>
      <c r="WI43" s="146"/>
      <c r="WJ43" s="146"/>
      <c r="WK43" s="146"/>
      <c r="WL43" s="146"/>
      <c r="WM43" s="146"/>
      <c r="WN43" s="146"/>
      <c r="WO43" s="146"/>
      <c r="WP43" s="146"/>
      <c r="WQ43" s="146"/>
      <c r="WR43" s="146"/>
      <c r="WS43" s="146"/>
      <c r="WT43" s="146"/>
      <c r="WU43" s="146"/>
      <c r="WV43" s="146"/>
      <c r="WW43" s="146"/>
      <c r="WX43" s="146"/>
      <c r="WY43" s="146"/>
      <c r="WZ43" s="146"/>
      <c r="XA43" s="146"/>
      <c r="XB43" s="146"/>
      <c r="XC43" s="146"/>
      <c r="XD43" s="146"/>
      <c r="XE43" s="146"/>
      <c r="XF43" s="146"/>
      <c r="XG43" s="146"/>
      <c r="XH43" s="146"/>
      <c r="XI43" s="146"/>
      <c r="XJ43" s="146"/>
      <c r="XK43" s="146"/>
      <c r="XL43" s="146"/>
      <c r="XM43" s="146"/>
      <c r="XN43" s="146"/>
      <c r="XO43" s="146"/>
      <c r="XP43" s="146"/>
      <c r="XQ43" s="146"/>
      <c r="XR43" s="146"/>
      <c r="XS43" s="146"/>
      <c r="XT43" s="146"/>
      <c r="XU43" s="146"/>
      <c r="XV43" s="146"/>
      <c r="XW43" s="146"/>
      <c r="XX43" s="146"/>
      <c r="XY43" s="146"/>
      <c r="XZ43" s="146"/>
      <c r="YA43" s="146"/>
      <c r="YB43" s="146"/>
      <c r="YC43" s="146"/>
      <c r="YD43" s="146"/>
      <c r="YE43" s="146"/>
      <c r="YF43" s="146"/>
      <c r="YG43" s="146"/>
      <c r="YH43" s="146"/>
      <c r="YI43" s="146"/>
      <c r="YJ43" s="146"/>
      <c r="YK43" s="146"/>
      <c r="YL43" s="146"/>
      <c r="YM43" s="146"/>
      <c r="YN43" s="146"/>
      <c r="YO43" s="146"/>
      <c r="YP43" s="146"/>
      <c r="YQ43" s="146"/>
      <c r="YR43" s="146"/>
      <c r="YS43" s="146"/>
      <c r="YT43" s="146"/>
      <c r="YU43" s="146"/>
      <c r="YV43" s="146"/>
      <c r="YW43" s="146"/>
      <c r="YX43" s="146"/>
      <c r="YY43" s="146"/>
      <c r="YZ43" s="146"/>
      <c r="ZA43" s="146"/>
      <c r="ZB43" s="146"/>
      <c r="ZC43" s="146"/>
      <c r="ZD43" s="146"/>
      <c r="ZE43" s="146"/>
      <c r="ZF43" s="146"/>
      <c r="ZG43" s="146"/>
      <c r="ZH43" s="146"/>
      <c r="ZI43" s="146"/>
      <c r="ZJ43" s="146"/>
      <c r="ZK43" s="146"/>
      <c r="ZL43" s="146"/>
      <c r="ZM43" s="146"/>
      <c r="ZN43" s="146"/>
      <c r="ZO43" s="146"/>
      <c r="ZP43" s="146"/>
      <c r="ZQ43" s="146"/>
      <c r="ZR43" s="146"/>
      <c r="ZS43" s="146"/>
      <c r="ZT43" s="146"/>
      <c r="ZU43" s="146"/>
      <c r="ZV43" s="146"/>
      <c r="ZW43" s="146"/>
      <c r="ZX43" s="146"/>
      <c r="ZY43" s="146"/>
      <c r="ZZ43" s="146"/>
      <c r="AAA43" s="146"/>
      <c r="AAB43" s="146"/>
      <c r="AAC43" s="146"/>
      <c r="AAD43" s="146"/>
      <c r="AAE43" s="146"/>
      <c r="AAF43" s="146"/>
      <c r="AAG43" s="146"/>
      <c r="AAH43" s="146"/>
      <c r="AAI43" s="146"/>
      <c r="AAJ43" s="146"/>
      <c r="AAK43" s="146"/>
      <c r="AAL43" s="146"/>
      <c r="AAM43" s="146"/>
      <c r="AAN43" s="146"/>
      <c r="AAO43" s="146"/>
      <c r="AAP43" s="146"/>
      <c r="AAQ43" s="146"/>
      <c r="AAR43" s="146"/>
      <c r="AAS43" s="146"/>
      <c r="AAT43" s="146"/>
      <c r="AAU43" s="146"/>
      <c r="AAV43" s="146"/>
      <c r="AAW43" s="146"/>
      <c r="AAX43" s="146"/>
      <c r="AAY43" s="146"/>
      <c r="AAZ43" s="146"/>
      <c r="ABA43" s="146"/>
      <c r="ABB43" s="146"/>
      <c r="ABC43" s="146"/>
      <c r="ABD43" s="146"/>
      <c r="ABE43" s="146"/>
      <c r="ABF43" s="146"/>
      <c r="ABG43" s="146"/>
      <c r="ABH43" s="146"/>
      <c r="ABI43" s="146"/>
      <c r="ABJ43" s="146"/>
      <c r="ABK43" s="146"/>
      <c r="ABL43" s="146"/>
      <c r="ABM43" s="146"/>
      <c r="ABN43" s="146"/>
      <c r="ABO43" s="146"/>
      <c r="ABP43" s="146"/>
      <c r="ABQ43" s="146"/>
      <c r="ABR43" s="146"/>
      <c r="ABS43" s="146"/>
      <c r="ABT43" s="146"/>
      <c r="ABU43" s="146"/>
      <c r="ABV43" s="146"/>
      <c r="ABW43" s="146"/>
      <c r="ABX43" s="146"/>
      <c r="ABY43" s="146"/>
      <c r="ABZ43" s="146"/>
      <c r="ACA43" s="146"/>
      <c r="ACB43" s="146"/>
      <c r="ACC43" s="146"/>
      <c r="ACD43" s="146"/>
      <c r="ACE43" s="146"/>
      <c r="ACF43" s="146"/>
      <c r="ACG43" s="146"/>
      <c r="ACH43" s="146"/>
      <c r="ACI43" s="146"/>
      <c r="ACJ43" s="146"/>
      <c r="ACK43" s="146"/>
      <c r="ACL43" s="146"/>
      <c r="ACM43" s="146"/>
      <c r="ACN43" s="146"/>
      <c r="ACO43" s="146"/>
      <c r="ACP43" s="146"/>
      <c r="ACQ43" s="146"/>
      <c r="ACR43" s="146"/>
      <c r="ACS43" s="146"/>
      <c r="ACT43" s="146"/>
      <c r="ACU43" s="146"/>
      <c r="ACV43" s="146"/>
      <c r="ACW43" s="146"/>
      <c r="ACX43" s="146"/>
      <c r="ACY43" s="146"/>
      <c r="ACZ43" s="146"/>
      <c r="ADA43" s="146"/>
      <c r="ADB43" s="146"/>
      <c r="ADC43" s="146"/>
      <c r="ADD43" s="146"/>
      <c r="ADE43" s="146"/>
      <c r="ADF43" s="146"/>
      <c r="ADG43" s="146"/>
      <c r="ADH43" s="146"/>
      <c r="ADI43" s="146"/>
      <c r="ADJ43" s="146"/>
      <c r="ADK43" s="146"/>
      <c r="ADL43" s="146"/>
      <c r="ADM43" s="146"/>
      <c r="ADN43" s="146"/>
      <c r="ADO43" s="146"/>
      <c r="ADP43" s="146"/>
      <c r="ADQ43" s="146"/>
      <c r="ADR43" s="146"/>
      <c r="ADS43" s="146"/>
      <c r="ADT43" s="146"/>
      <c r="ADU43" s="146"/>
      <c r="ADV43" s="146"/>
      <c r="ADW43" s="146"/>
      <c r="ADX43" s="146"/>
      <c r="ADY43" s="146"/>
      <c r="ADZ43" s="146"/>
      <c r="AEA43" s="146"/>
      <c r="AEB43" s="146"/>
      <c r="AEC43" s="146"/>
      <c r="AED43" s="146"/>
      <c r="AEE43" s="146"/>
      <c r="AEF43" s="146"/>
      <c r="AEG43" s="146"/>
      <c r="AEH43" s="146"/>
      <c r="AEI43" s="146"/>
      <c r="AEJ43" s="146"/>
      <c r="AEK43" s="146"/>
      <c r="AEL43" s="146"/>
      <c r="AEM43" s="146"/>
      <c r="AEN43" s="146"/>
      <c r="AEO43" s="146"/>
      <c r="AEP43" s="146"/>
      <c r="AEQ43" s="146"/>
      <c r="AER43" s="146"/>
      <c r="AES43" s="146"/>
      <c r="AET43" s="146"/>
      <c r="AEU43" s="146"/>
      <c r="AEV43" s="146"/>
      <c r="AEW43" s="146"/>
      <c r="AEX43" s="146"/>
      <c r="AEY43" s="146"/>
      <c r="AEZ43" s="146"/>
      <c r="AFA43" s="146"/>
      <c r="AFB43" s="146"/>
      <c r="AFC43" s="146"/>
      <c r="AFD43" s="146"/>
      <c r="AFE43" s="146"/>
      <c r="AFF43" s="146"/>
      <c r="AFG43" s="146"/>
      <c r="AFH43" s="146"/>
      <c r="AFI43" s="146"/>
      <c r="AFJ43" s="146"/>
      <c r="AFK43" s="146"/>
      <c r="AFL43" s="146"/>
      <c r="AFM43" s="146"/>
      <c r="AFN43" s="146"/>
      <c r="AFO43" s="146"/>
      <c r="AFP43" s="146"/>
      <c r="AFQ43" s="146"/>
      <c r="AFR43" s="146"/>
      <c r="AFS43" s="146"/>
      <c r="AFT43" s="146"/>
      <c r="AFU43" s="146"/>
      <c r="AFV43" s="146"/>
      <c r="AFW43" s="146"/>
      <c r="AFX43" s="146"/>
      <c r="AFY43" s="146"/>
      <c r="AFZ43" s="146"/>
      <c r="AGA43" s="146"/>
      <c r="AGB43" s="146"/>
      <c r="AGC43" s="146"/>
      <c r="AGD43" s="146"/>
      <c r="AGE43" s="146"/>
      <c r="AGF43" s="146"/>
      <c r="AGG43" s="146"/>
      <c r="AGH43" s="146"/>
      <c r="AGI43" s="146"/>
      <c r="AGJ43" s="146"/>
      <c r="AGK43" s="146"/>
      <c r="AGL43" s="146"/>
      <c r="AGM43" s="146"/>
      <c r="AGN43" s="146"/>
      <c r="AGO43" s="146"/>
      <c r="AGP43" s="146"/>
      <c r="AGQ43" s="146"/>
      <c r="AGR43" s="146"/>
      <c r="AGS43" s="146"/>
      <c r="AGT43" s="146"/>
      <c r="AGU43" s="146"/>
      <c r="AGV43" s="146"/>
      <c r="AGW43" s="146"/>
      <c r="AGX43" s="146"/>
      <c r="AGY43" s="146"/>
      <c r="AGZ43" s="146"/>
      <c r="AHA43" s="146"/>
      <c r="AHB43" s="146"/>
      <c r="AHC43" s="146"/>
      <c r="AHD43" s="146"/>
      <c r="AHE43" s="146"/>
      <c r="AHF43" s="146"/>
      <c r="AHG43" s="146"/>
      <c r="AHH43" s="146"/>
      <c r="AHI43" s="146"/>
      <c r="AHJ43" s="146"/>
      <c r="AHK43" s="146"/>
      <c r="AHL43" s="146"/>
      <c r="AHM43" s="146"/>
      <c r="AHN43" s="146"/>
      <c r="AHO43" s="146"/>
      <c r="AHP43" s="146"/>
      <c r="AHQ43" s="146"/>
      <c r="AHR43" s="146"/>
      <c r="AHS43" s="146"/>
      <c r="AHT43" s="146"/>
      <c r="AHU43" s="146"/>
      <c r="AHV43" s="146"/>
      <c r="AHW43" s="146"/>
      <c r="AHX43" s="146"/>
      <c r="AHY43" s="146"/>
      <c r="AHZ43" s="146"/>
      <c r="AIA43" s="146"/>
      <c r="AIB43" s="146"/>
      <c r="AIC43" s="146"/>
      <c r="AID43" s="146"/>
      <c r="AIE43" s="146"/>
      <c r="AIF43" s="146"/>
      <c r="AIG43" s="146"/>
      <c r="AIH43" s="146"/>
      <c r="AII43" s="146"/>
      <c r="AIJ43" s="146"/>
      <c r="AIK43" s="146"/>
      <c r="AIL43" s="146"/>
      <c r="AIM43" s="146"/>
      <c r="AIN43" s="146"/>
      <c r="AIO43" s="146"/>
      <c r="AIP43" s="146"/>
      <c r="AIQ43" s="146"/>
      <c r="AIR43" s="146"/>
      <c r="AIS43" s="146"/>
      <c r="AIT43" s="146"/>
      <c r="AIU43" s="146"/>
      <c r="AIV43" s="146"/>
      <c r="AIW43" s="146"/>
      <c r="AIX43" s="146"/>
      <c r="AIY43" s="146"/>
      <c r="AIZ43" s="146"/>
      <c r="AJA43" s="146"/>
      <c r="AJB43" s="146"/>
      <c r="AJC43" s="146"/>
      <c r="AJD43" s="146"/>
      <c r="AJE43" s="146"/>
      <c r="AJF43" s="146"/>
      <c r="AJG43" s="146"/>
      <c r="AJH43" s="146"/>
      <c r="AJI43" s="146"/>
      <c r="AJJ43" s="146"/>
      <c r="AJK43" s="146"/>
      <c r="AJL43" s="146"/>
      <c r="AJM43" s="146"/>
      <c r="AJN43" s="146"/>
      <c r="AJO43" s="146"/>
      <c r="AJP43" s="146"/>
      <c r="AJQ43" s="146"/>
      <c r="AJR43" s="146"/>
      <c r="AJS43" s="146"/>
      <c r="AJT43" s="146"/>
      <c r="AJU43" s="146"/>
      <c r="AJV43" s="146"/>
      <c r="AJW43" s="146"/>
      <c r="AJX43" s="146"/>
      <c r="AJY43" s="146"/>
      <c r="AJZ43" s="146"/>
      <c r="AKA43" s="146"/>
      <c r="AKB43" s="146"/>
      <c r="AKC43" s="146"/>
      <c r="AKD43" s="146"/>
      <c r="AKE43" s="146"/>
      <c r="AKF43" s="146"/>
      <c r="AKG43" s="146"/>
      <c r="AKH43" s="146"/>
      <c r="AKI43" s="146"/>
      <c r="AKJ43" s="146"/>
      <c r="AKK43" s="146"/>
      <c r="AKL43" s="146"/>
      <c r="AKM43" s="146"/>
      <c r="AKN43" s="146"/>
      <c r="AKO43" s="146"/>
      <c r="AKP43" s="146"/>
      <c r="AKQ43" s="146"/>
      <c r="AKR43" s="146"/>
      <c r="AKS43" s="146"/>
      <c r="AKT43" s="146"/>
      <c r="AKU43" s="146"/>
      <c r="AKV43" s="146"/>
      <c r="AKW43" s="146"/>
      <c r="AKX43" s="146"/>
      <c r="AKY43" s="146"/>
    </row>
    <row r="44" spans="1:987">
      <c r="A44" s="44">
        <v>13</v>
      </c>
      <c r="B44" s="14"/>
      <c r="C44" s="42" t="s">
        <v>135</v>
      </c>
      <c r="D44" s="14" t="s">
        <v>136</v>
      </c>
      <c r="E44" s="155">
        <v>6</v>
      </c>
      <c r="F44" s="167"/>
      <c r="G44" s="168"/>
      <c r="H44" s="88"/>
      <c r="I44" s="88"/>
      <c r="J44" s="88"/>
      <c r="K44" s="169"/>
      <c r="L44" s="167"/>
      <c r="M44" s="168"/>
      <c r="N44" s="168"/>
      <c r="O44" s="168"/>
      <c r="P44" s="169"/>
    </row>
    <row r="45" spans="1:987">
      <c r="A45" s="44">
        <f>IF(E45&gt;0,IF(F45&gt;0,1+MAX(A27:A44),0),0)</f>
        <v>0</v>
      </c>
      <c r="B45" s="14"/>
      <c r="C45" s="43" t="s">
        <v>137</v>
      </c>
      <c r="D45" s="14" t="s">
        <v>107</v>
      </c>
      <c r="E45" s="155">
        <v>6</v>
      </c>
      <c r="F45" s="167"/>
      <c r="G45" s="168"/>
      <c r="H45" s="88"/>
      <c r="I45" s="88"/>
      <c r="J45" s="88"/>
      <c r="K45" s="169"/>
      <c r="L45" s="167"/>
      <c r="M45" s="168"/>
      <c r="N45" s="168"/>
      <c r="O45" s="168"/>
      <c r="P45" s="169"/>
    </row>
    <row r="46" spans="1:987" ht="15.75" thickBot="1">
      <c r="A46" s="111">
        <f>IF(E46&gt;0,IF(F46&gt;0,1+MAX(#REF!),0),0)</f>
        <v>0</v>
      </c>
      <c r="B46" s="113"/>
      <c r="C46" s="207"/>
      <c r="D46" s="208"/>
      <c r="E46" s="209"/>
      <c r="F46" s="189">
        <f t="shared" ref="F46" si="1">IF(H46&gt;0.001,H46/G46,0)</f>
        <v>0</v>
      </c>
      <c r="G46" s="190">
        <f t="shared" ref="G46" si="2">IF(H46&gt;0.001,5,0)</f>
        <v>0</v>
      </c>
      <c r="H46" s="210"/>
      <c r="I46" s="149"/>
      <c r="J46" s="149"/>
      <c r="K46" s="191">
        <f t="shared" ref="K46" si="3">SUM(H46:J46)</f>
        <v>0</v>
      </c>
      <c r="L46" s="151">
        <f t="shared" ref="L46" si="4">ROUND($E46*F46,2)</f>
        <v>0</v>
      </c>
      <c r="M46" s="152">
        <f t="shared" ref="M46:O46" si="5">ROUND($E46*H46,2)</f>
        <v>0</v>
      </c>
      <c r="N46" s="152">
        <f t="shared" si="5"/>
        <v>0</v>
      </c>
      <c r="O46" s="152">
        <f t="shared" si="5"/>
        <v>0</v>
      </c>
      <c r="P46" s="153">
        <f t="shared" ref="P46" si="6">SUM(M46:O46)</f>
        <v>0</v>
      </c>
    </row>
    <row r="47" spans="1:987" ht="15.75" customHeight="1" thickBot="1">
      <c r="A47" s="308" t="s">
        <v>203</v>
      </c>
      <c r="B47" s="309"/>
      <c r="C47" s="309"/>
      <c r="D47" s="309"/>
      <c r="E47" s="309"/>
      <c r="F47" s="309"/>
      <c r="G47" s="309"/>
      <c r="H47" s="309"/>
      <c r="I47" s="309"/>
      <c r="J47" s="309"/>
      <c r="K47" s="310"/>
      <c r="L47" s="36">
        <f>SUM(L16:L46)</f>
        <v>0</v>
      </c>
      <c r="M47" s="36">
        <f>SUM(M16:M46)</f>
        <v>0</v>
      </c>
      <c r="N47" s="36">
        <f>SUM(N16:N46)</f>
        <v>0</v>
      </c>
      <c r="O47" s="36">
        <f>SUM(O16:O46)</f>
        <v>0</v>
      </c>
      <c r="P47" s="60">
        <f>SUM(P16:P46)</f>
        <v>0</v>
      </c>
    </row>
    <row r="48" spans="1:987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s="1" customFormat="1" ht="11.25">
      <c r="A50" s="1" t="s">
        <v>77</v>
      </c>
      <c r="B50" s="6"/>
      <c r="C50" s="236"/>
      <c r="D50" s="236"/>
      <c r="E50" s="236"/>
      <c r="F50" s="236"/>
      <c r="G50" s="236"/>
      <c r="H50" s="236"/>
    </row>
    <row r="51" spans="1:16" s="1" customFormat="1" ht="11.25">
      <c r="A51" s="6"/>
      <c r="B51" s="6"/>
      <c r="C51" s="237" t="s">
        <v>78</v>
      </c>
      <c r="D51" s="237"/>
      <c r="E51" s="237"/>
      <c r="F51" s="237"/>
      <c r="G51" s="237"/>
      <c r="H51" s="237"/>
    </row>
    <row r="52" spans="1:16" s="1" customFormat="1" ht="11.25">
      <c r="A52" s="6"/>
      <c r="B52" s="6"/>
      <c r="C52" s="6"/>
      <c r="D52" s="6"/>
      <c r="E52" s="6"/>
      <c r="F52" s="6"/>
      <c r="G52" s="6"/>
      <c r="H52" s="6"/>
    </row>
    <row r="53" spans="1:16" s="1" customFormat="1" ht="11.25">
      <c r="A53" s="1" t="s">
        <v>310</v>
      </c>
      <c r="B53" s="6"/>
      <c r="C53" s="6"/>
      <c r="D53" s="6"/>
      <c r="E53" s="6"/>
      <c r="F53" s="6"/>
      <c r="G53" s="6"/>
      <c r="H53" s="6"/>
    </row>
  </sheetData>
  <mergeCells count="20">
    <mergeCell ref="A47:K47"/>
    <mergeCell ref="C50:H50"/>
    <mergeCell ref="C51:H51"/>
    <mergeCell ref="E13:E14"/>
    <mergeCell ref="F13:K13"/>
    <mergeCell ref="D6:K6"/>
    <mergeCell ref="A1:J1"/>
    <mergeCell ref="A2:J2"/>
    <mergeCell ref="C3:I3"/>
    <mergeCell ref="L13:P13"/>
    <mergeCell ref="D7:K7"/>
    <mergeCell ref="D8:K8"/>
    <mergeCell ref="L11:M11"/>
    <mergeCell ref="N11:O11"/>
    <mergeCell ref="A9:P9"/>
    <mergeCell ref="J10:M10"/>
    <mergeCell ref="A13:A14"/>
    <mergeCell ref="B13:B14"/>
    <mergeCell ref="C13:C14"/>
    <mergeCell ref="D13:D14"/>
  </mergeCells>
  <pageMargins left="0.36458333333333331" right="0.3437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P41"/>
  <sheetViews>
    <sheetView zoomScaleNormal="100" workbookViewId="0">
      <selection activeCell="A9" sqref="A9:P9"/>
    </sheetView>
  </sheetViews>
  <sheetFormatPr defaultColWidth="9.140625" defaultRowHeight="15"/>
  <cols>
    <col min="1" max="1" width="3.5703125" style="159" customWidth="1"/>
    <col min="2" max="2" width="6" style="159" customWidth="1"/>
    <col min="3" max="3" width="42.5703125" style="159" customWidth="1"/>
    <col min="4" max="4" width="4.85546875" style="159" bestFit="1" customWidth="1"/>
    <col min="5" max="5" width="6.85546875" style="159" customWidth="1"/>
    <col min="6" max="6" width="5.140625" style="159" customWidth="1"/>
    <col min="7" max="7" width="5.42578125" style="159" customWidth="1"/>
    <col min="8" max="8" width="5" style="159" customWidth="1"/>
    <col min="9" max="9" width="6.7109375" style="159" customWidth="1"/>
    <col min="10" max="10" width="4.140625" style="159" customWidth="1"/>
    <col min="11" max="11" width="6.7109375" style="159" customWidth="1"/>
    <col min="12" max="12" width="6" style="159" customWidth="1"/>
    <col min="13" max="13" width="6.7109375" style="159" customWidth="1"/>
    <col min="14" max="14" width="7.5703125" style="159" customWidth="1"/>
    <col min="15" max="15" width="5.85546875" style="159" customWidth="1"/>
    <col min="16" max="16" width="7.42578125" style="159" customWidth="1"/>
    <col min="17" max="16384" width="9.140625" style="159"/>
  </cols>
  <sheetData>
    <row r="1" spans="1:16">
      <c r="A1" s="305" t="s">
        <v>69</v>
      </c>
      <c r="B1" s="305"/>
      <c r="C1" s="305"/>
      <c r="D1" s="305"/>
      <c r="E1" s="305"/>
      <c r="F1" s="305"/>
      <c r="G1" s="305"/>
      <c r="H1" s="305"/>
      <c r="I1" s="305"/>
      <c r="J1" s="305"/>
      <c r="K1" s="29"/>
      <c r="L1" s="26"/>
      <c r="M1" s="26"/>
      <c r="N1" s="26"/>
      <c r="O1" s="26"/>
      <c r="P1" s="29"/>
    </row>
    <row r="2" spans="1:16">
      <c r="A2" s="306" t="s">
        <v>40</v>
      </c>
      <c r="B2" s="306"/>
      <c r="C2" s="306"/>
      <c r="D2" s="306"/>
      <c r="E2" s="306"/>
      <c r="F2" s="306"/>
      <c r="G2" s="306"/>
      <c r="H2" s="306"/>
      <c r="I2" s="306"/>
      <c r="J2" s="306"/>
      <c r="K2" s="29"/>
      <c r="L2" s="26"/>
      <c r="M2" s="26"/>
      <c r="N2" s="26"/>
      <c r="O2" s="26"/>
      <c r="P2" s="29"/>
    </row>
    <row r="3" spans="1:16">
      <c r="A3" s="225"/>
      <c r="B3" s="225"/>
      <c r="C3" s="247" t="s">
        <v>17</v>
      </c>
      <c r="D3" s="247"/>
      <c r="E3" s="247"/>
      <c r="F3" s="247"/>
      <c r="G3" s="247"/>
      <c r="H3" s="247"/>
      <c r="I3" s="247"/>
      <c r="J3" s="225"/>
      <c r="K3" s="29"/>
      <c r="L3" s="26"/>
      <c r="M3" s="26"/>
      <c r="N3" s="26"/>
      <c r="O3" s="26"/>
      <c r="P3" s="29"/>
    </row>
    <row r="4" spans="1:16">
      <c r="A4" s="26"/>
      <c r="B4" s="26"/>
      <c r="C4" s="27" t="s">
        <v>52</v>
      </c>
      <c r="D4" s="1" t="s">
        <v>214</v>
      </c>
      <c r="E4" s="1"/>
      <c r="F4" s="1"/>
      <c r="G4" s="1"/>
      <c r="H4" s="1"/>
      <c r="I4" s="1"/>
      <c r="J4" s="1"/>
      <c r="K4" s="1"/>
      <c r="L4" s="26"/>
      <c r="M4" s="26"/>
      <c r="N4" s="26"/>
      <c r="O4" s="26"/>
      <c r="P4" s="29"/>
    </row>
    <row r="5" spans="1:16">
      <c r="A5" s="26"/>
      <c r="B5" s="26"/>
      <c r="C5" s="27" t="s">
        <v>18</v>
      </c>
      <c r="D5" s="1" t="s">
        <v>214</v>
      </c>
      <c r="E5" s="1"/>
      <c r="F5" s="1"/>
      <c r="G5" s="1"/>
      <c r="H5" s="1"/>
      <c r="I5" s="1"/>
      <c r="J5" s="1"/>
      <c r="K5" s="1"/>
      <c r="L5" s="26"/>
      <c r="M5" s="26"/>
      <c r="N5" s="26"/>
      <c r="O5" s="26"/>
      <c r="P5" s="29"/>
    </row>
    <row r="6" spans="1:16">
      <c r="A6" s="26"/>
      <c r="B6" s="26"/>
      <c r="C6" s="28" t="s">
        <v>53</v>
      </c>
      <c r="D6" s="292" t="s">
        <v>211</v>
      </c>
      <c r="E6" s="292"/>
      <c r="F6" s="292"/>
      <c r="G6" s="292"/>
      <c r="H6" s="292"/>
      <c r="I6" s="292"/>
      <c r="J6" s="292"/>
      <c r="K6" s="292"/>
      <c r="L6" s="26"/>
      <c r="M6" s="26"/>
      <c r="N6" s="26"/>
      <c r="O6" s="26"/>
      <c r="P6" s="29"/>
    </row>
    <row r="7" spans="1:16">
      <c r="A7" s="26"/>
      <c r="B7" s="26"/>
      <c r="C7" s="28" t="s">
        <v>54</v>
      </c>
      <c r="D7" s="292" t="s">
        <v>212</v>
      </c>
      <c r="E7" s="292"/>
      <c r="F7" s="292"/>
      <c r="G7" s="292"/>
      <c r="H7" s="292"/>
      <c r="I7" s="292"/>
      <c r="J7" s="292"/>
      <c r="K7" s="292"/>
      <c r="L7" s="26"/>
      <c r="M7" s="26"/>
      <c r="N7" s="26"/>
      <c r="O7" s="26"/>
      <c r="P7" s="29"/>
    </row>
    <row r="8" spans="1:16">
      <c r="A8" s="26"/>
      <c r="B8" s="26"/>
      <c r="C8" s="219" t="s">
        <v>20</v>
      </c>
      <c r="D8" s="292"/>
      <c r="E8" s="292"/>
      <c r="F8" s="292"/>
      <c r="G8" s="292"/>
      <c r="H8" s="292"/>
      <c r="I8" s="292"/>
      <c r="J8" s="292"/>
      <c r="K8" s="292"/>
      <c r="L8" s="26"/>
      <c r="M8" s="26"/>
      <c r="N8" s="26"/>
      <c r="O8" s="26"/>
      <c r="P8" s="29"/>
    </row>
    <row r="9" spans="1:16" ht="15" customHeight="1">
      <c r="A9" s="294" t="s">
        <v>213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</row>
    <row r="10" spans="1:16">
      <c r="A10" s="26"/>
      <c r="B10" s="26"/>
      <c r="C10" s="26"/>
      <c r="D10" s="160"/>
      <c r="E10" s="26"/>
      <c r="F10" s="26"/>
      <c r="G10" s="26"/>
      <c r="H10" s="26"/>
      <c r="I10" s="26"/>
      <c r="J10" s="293" t="s">
        <v>55</v>
      </c>
      <c r="K10" s="293"/>
      <c r="L10" s="293"/>
      <c r="M10" s="293"/>
      <c r="N10" s="30">
        <f>P35</f>
        <v>0</v>
      </c>
      <c r="O10" s="26"/>
      <c r="P10" s="29"/>
    </row>
    <row r="11" spans="1:16">
      <c r="A11" s="56"/>
      <c r="B11" s="55"/>
      <c r="C11" s="26"/>
      <c r="D11" s="55"/>
      <c r="E11" s="55"/>
      <c r="F11" s="26"/>
      <c r="G11" s="26"/>
      <c r="H11" s="26"/>
      <c r="I11" s="26"/>
      <c r="J11" s="26"/>
      <c r="K11" s="26"/>
      <c r="L11" s="318" t="s">
        <v>8</v>
      </c>
      <c r="M11" s="318"/>
      <c r="N11" s="291"/>
      <c r="O11" s="292"/>
      <c r="P11" s="26"/>
    </row>
    <row r="12" spans="1:16" ht="15.75" thickBot="1">
      <c r="A12" s="56"/>
      <c r="B12" s="55"/>
      <c r="C12" s="26"/>
      <c r="D12" s="55"/>
      <c r="E12" s="55"/>
      <c r="F12" s="26"/>
      <c r="G12" s="26"/>
      <c r="H12" s="26"/>
      <c r="I12" s="26"/>
      <c r="J12" s="26"/>
      <c r="K12" s="26"/>
      <c r="L12" s="227"/>
      <c r="M12" s="227"/>
      <c r="N12" s="223"/>
      <c r="O12" s="223"/>
      <c r="P12" s="26"/>
    </row>
    <row r="13" spans="1:16" ht="15.75" customHeight="1" thickBot="1">
      <c r="A13" s="257" t="s">
        <v>24</v>
      </c>
      <c r="B13" s="296" t="s">
        <v>56</v>
      </c>
      <c r="C13" s="298" t="s">
        <v>57</v>
      </c>
      <c r="D13" s="300" t="s">
        <v>58</v>
      </c>
      <c r="E13" s="302" t="s">
        <v>59</v>
      </c>
      <c r="F13" s="307" t="s">
        <v>60</v>
      </c>
      <c r="G13" s="289"/>
      <c r="H13" s="289"/>
      <c r="I13" s="289"/>
      <c r="J13" s="289"/>
      <c r="K13" s="290"/>
      <c r="L13" s="288" t="s">
        <v>61</v>
      </c>
      <c r="M13" s="289"/>
      <c r="N13" s="289"/>
      <c r="O13" s="289"/>
      <c r="P13" s="290"/>
    </row>
    <row r="14" spans="1:16" ht="78.75" customHeight="1" thickBot="1">
      <c r="A14" s="295"/>
      <c r="B14" s="297"/>
      <c r="C14" s="299"/>
      <c r="D14" s="301"/>
      <c r="E14" s="303"/>
      <c r="F14" s="32" t="s">
        <v>62</v>
      </c>
      <c r="G14" s="224" t="s">
        <v>75</v>
      </c>
      <c r="H14" s="224" t="s">
        <v>63</v>
      </c>
      <c r="I14" s="224" t="s">
        <v>64</v>
      </c>
      <c r="J14" s="224" t="s">
        <v>65</v>
      </c>
      <c r="K14" s="33" t="s">
        <v>66</v>
      </c>
      <c r="L14" s="34" t="s">
        <v>62</v>
      </c>
      <c r="M14" s="224" t="s">
        <v>63</v>
      </c>
      <c r="N14" s="224" t="s">
        <v>64</v>
      </c>
      <c r="O14" s="224" t="s">
        <v>65</v>
      </c>
      <c r="P14" s="33" t="s">
        <v>66</v>
      </c>
    </row>
    <row r="15" spans="1:16">
      <c r="A15" s="37"/>
      <c r="B15" s="14"/>
      <c r="C15" s="45"/>
      <c r="D15" s="46"/>
      <c r="E15" s="47"/>
      <c r="F15" s="167">
        <f t="shared" ref="F15:F34" si="0">IF(H15&gt;0.001,H15/G15,0)</f>
        <v>0</v>
      </c>
      <c r="G15" s="168">
        <f t="shared" ref="G15:G34" si="1">IF(H15&gt;0.001,5,0)</f>
        <v>0</v>
      </c>
      <c r="H15" s="41"/>
      <c r="I15" s="48"/>
      <c r="J15" s="48"/>
      <c r="K15" s="169">
        <f t="shared" ref="K15:K34" si="2">SUM(H15:J15)</f>
        <v>0</v>
      </c>
      <c r="L15" s="180">
        <f t="shared" ref="L15:L34" si="3">ROUND($E15*F15,2)</f>
        <v>0</v>
      </c>
      <c r="M15" s="178">
        <f t="shared" ref="M15:O34" si="4">ROUND($E15*H15,2)</f>
        <v>0</v>
      </c>
      <c r="N15" s="178">
        <f t="shared" si="4"/>
        <v>0</v>
      </c>
      <c r="O15" s="178">
        <f t="shared" si="4"/>
        <v>0</v>
      </c>
      <c r="P15" s="181">
        <f t="shared" ref="P15:P34" si="5">SUM(M15:O15)</f>
        <v>0</v>
      </c>
    </row>
    <row r="16" spans="1:16">
      <c r="A16" s="44">
        <v>1</v>
      </c>
      <c r="B16" s="14"/>
      <c r="C16" s="45" t="s">
        <v>184</v>
      </c>
      <c r="D16" s="46" t="s">
        <v>88</v>
      </c>
      <c r="E16" s="47">
        <v>371.5</v>
      </c>
      <c r="F16" s="167"/>
      <c r="G16" s="168"/>
      <c r="H16" s="88"/>
      <c r="I16" s="88"/>
      <c r="J16" s="88"/>
      <c r="K16" s="169"/>
      <c r="L16" s="167"/>
      <c r="M16" s="168"/>
      <c r="N16" s="168"/>
      <c r="O16" s="168"/>
      <c r="P16" s="169"/>
    </row>
    <row r="17" spans="1:16">
      <c r="A17" s="44">
        <v>2</v>
      </c>
      <c r="B17" s="14"/>
      <c r="C17" s="45" t="s">
        <v>217</v>
      </c>
      <c r="D17" s="46" t="s">
        <v>88</v>
      </c>
      <c r="E17" s="47">
        <v>371.5</v>
      </c>
      <c r="F17" s="167"/>
      <c r="G17" s="168"/>
      <c r="H17" s="88"/>
      <c r="I17" s="88"/>
      <c r="J17" s="88"/>
      <c r="K17" s="169"/>
      <c r="L17" s="167"/>
      <c r="M17" s="168"/>
      <c r="N17" s="168"/>
      <c r="O17" s="168"/>
      <c r="P17" s="169"/>
    </row>
    <row r="18" spans="1:16">
      <c r="A18" s="44">
        <v>3</v>
      </c>
      <c r="B18" s="14"/>
      <c r="C18" s="45" t="s">
        <v>138</v>
      </c>
      <c r="D18" s="46" t="s">
        <v>80</v>
      </c>
      <c r="E18" s="47">
        <v>65.099999999999994</v>
      </c>
      <c r="F18" s="167"/>
      <c r="G18" s="168"/>
      <c r="H18" s="88"/>
      <c r="I18" s="88"/>
      <c r="J18" s="88"/>
      <c r="K18" s="169"/>
      <c r="L18" s="167"/>
      <c r="M18" s="168"/>
      <c r="N18" s="168"/>
      <c r="O18" s="168"/>
      <c r="P18" s="169"/>
    </row>
    <row r="19" spans="1:16">
      <c r="A19" s="44">
        <f t="shared" ref="A19:A27" si="6">IF(E19&gt;0,IF(F19&gt;0,1+MAX(A18),0),0)</f>
        <v>0</v>
      </c>
      <c r="B19" s="14"/>
      <c r="C19" s="43" t="s">
        <v>139</v>
      </c>
      <c r="D19" s="46" t="s">
        <v>98</v>
      </c>
      <c r="E19" s="47">
        <v>2.0075328000000003</v>
      </c>
      <c r="F19" s="167"/>
      <c r="G19" s="168"/>
      <c r="H19" s="88"/>
      <c r="I19" s="88"/>
      <c r="J19" s="88"/>
      <c r="K19" s="169"/>
      <c r="L19" s="167"/>
      <c r="M19" s="168"/>
      <c r="N19" s="168"/>
      <c r="O19" s="168"/>
      <c r="P19" s="169"/>
    </row>
    <row r="20" spans="1:16">
      <c r="A20" s="44">
        <f t="shared" si="6"/>
        <v>0</v>
      </c>
      <c r="B20" s="14"/>
      <c r="C20" s="43" t="s">
        <v>140</v>
      </c>
      <c r="D20" s="46" t="s">
        <v>98</v>
      </c>
      <c r="E20" s="47">
        <v>1.0216908000000002</v>
      </c>
      <c r="F20" s="167"/>
      <c r="G20" s="168"/>
      <c r="H20" s="88"/>
      <c r="I20" s="88"/>
      <c r="J20" s="88"/>
      <c r="K20" s="169"/>
      <c r="L20" s="167"/>
      <c r="M20" s="168"/>
      <c r="N20" s="168"/>
      <c r="O20" s="168"/>
      <c r="P20" s="169"/>
    </row>
    <row r="21" spans="1:16">
      <c r="A21" s="44">
        <f t="shared" si="6"/>
        <v>0</v>
      </c>
      <c r="B21" s="14"/>
      <c r="C21" s="43" t="s">
        <v>99</v>
      </c>
      <c r="D21" s="46" t="s">
        <v>90</v>
      </c>
      <c r="E21" s="47">
        <f>E18</f>
        <v>65.099999999999994</v>
      </c>
      <c r="F21" s="167"/>
      <c r="G21" s="168"/>
      <c r="H21" s="88"/>
      <c r="I21" s="88"/>
      <c r="J21" s="88"/>
      <c r="K21" s="169"/>
      <c r="L21" s="167"/>
      <c r="M21" s="168"/>
      <c r="N21" s="168"/>
      <c r="O21" s="168"/>
      <c r="P21" s="169"/>
    </row>
    <row r="22" spans="1:16">
      <c r="A22" s="44">
        <v>4</v>
      </c>
      <c r="B22" s="14"/>
      <c r="C22" s="45" t="s">
        <v>141</v>
      </c>
      <c r="D22" s="46" t="s">
        <v>88</v>
      </c>
      <c r="E22" s="47">
        <f>E17</f>
        <v>371.5</v>
      </c>
      <c r="F22" s="167"/>
      <c r="G22" s="168"/>
      <c r="H22" s="88"/>
      <c r="I22" s="88"/>
      <c r="J22" s="88"/>
      <c r="K22" s="169"/>
      <c r="L22" s="167"/>
      <c r="M22" s="168"/>
      <c r="N22" s="168"/>
      <c r="O22" s="168"/>
      <c r="P22" s="169"/>
    </row>
    <row r="23" spans="1:16">
      <c r="A23" s="44">
        <f t="shared" si="6"/>
        <v>0</v>
      </c>
      <c r="B23" s="14"/>
      <c r="C23" s="43" t="s">
        <v>142</v>
      </c>
      <c r="D23" s="46" t="s">
        <v>88</v>
      </c>
      <c r="E23" s="47">
        <f>E22*1.1</f>
        <v>408.65000000000003</v>
      </c>
      <c r="F23" s="167"/>
      <c r="G23" s="168"/>
      <c r="H23" s="88"/>
      <c r="I23" s="88"/>
      <c r="J23" s="88"/>
      <c r="K23" s="169"/>
      <c r="L23" s="167"/>
      <c r="M23" s="168"/>
      <c r="N23" s="168"/>
      <c r="O23" s="168"/>
      <c r="P23" s="169"/>
    </row>
    <row r="24" spans="1:16">
      <c r="A24" s="44">
        <f t="shared" si="6"/>
        <v>0</v>
      </c>
      <c r="B24" s="14"/>
      <c r="C24" s="43" t="s">
        <v>183</v>
      </c>
      <c r="D24" s="46" t="s">
        <v>107</v>
      </c>
      <c r="E24" s="47">
        <v>16</v>
      </c>
      <c r="F24" s="167"/>
      <c r="G24" s="168"/>
      <c r="H24" s="88"/>
      <c r="I24" s="88"/>
      <c r="J24" s="88"/>
      <c r="K24" s="169"/>
      <c r="L24" s="167"/>
      <c r="M24" s="168"/>
      <c r="N24" s="168"/>
      <c r="O24" s="168"/>
      <c r="P24" s="169"/>
    </row>
    <row r="25" spans="1:16">
      <c r="A25" s="44">
        <v>5</v>
      </c>
      <c r="B25" s="14"/>
      <c r="C25" s="45" t="s">
        <v>218</v>
      </c>
      <c r="D25" s="46" t="s">
        <v>88</v>
      </c>
      <c r="E25" s="47">
        <v>371.5</v>
      </c>
      <c r="F25" s="167"/>
      <c r="G25" s="168"/>
      <c r="H25" s="88"/>
      <c r="I25" s="88"/>
      <c r="J25" s="88"/>
      <c r="K25" s="169"/>
      <c r="L25" s="167"/>
      <c r="M25" s="168"/>
      <c r="N25" s="168"/>
      <c r="O25" s="168"/>
      <c r="P25" s="169"/>
    </row>
    <row r="26" spans="1:16">
      <c r="A26" s="44">
        <v>6</v>
      </c>
      <c r="B26" s="14"/>
      <c r="C26" s="233" t="s">
        <v>219</v>
      </c>
      <c r="D26" s="46" t="s">
        <v>88</v>
      </c>
      <c r="E26" s="47">
        <f>E25</f>
        <v>371.5</v>
      </c>
      <c r="F26" s="167"/>
      <c r="G26" s="168"/>
      <c r="H26" s="88"/>
      <c r="I26" s="88"/>
      <c r="J26" s="88"/>
      <c r="K26" s="169"/>
      <c r="L26" s="167"/>
      <c r="M26" s="168"/>
      <c r="N26" s="168"/>
      <c r="O26" s="168"/>
      <c r="P26" s="169"/>
    </row>
    <row r="27" spans="1:16" ht="22.5">
      <c r="A27" s="44">
        <f t="shared" si="6"/>
        <v>0</v>
      </c>
      <c r="B27" s="14"/>
      <c r="C27" s="43" t="s">
        <v>220</v>
      </c>
      <c r="D27" s="14" t="s">
        <v>98</v>
      </c>
      <c r="E27" s="156">
        <f>E26*0.2*1.15</f>
        <v>85.444999999999993</v>
      </c>
      <c r="F27" s="167"/>
      <c r="G27" s="168"/>
      <c r="H27" s="92"/>
      <c r="I27" s="92"/>
      <c r="J27" s="92"/>
      <c r="K27" s="169"/>
      <c r="L27" s="167"/>
      <c r="M27" s="168"/>
      <c r="N27" s="168"/>
      <c r="O27" s="168"/>
      <c r="P27" s="169"/>
    </row>
    <row r="28" spans="1:16">
      <c r="A28" s="44">
        <v>7</v>
      </c>
      <c r="B28" s="14"/>
      <c r="C28" s="42" t="s">
        <v>143</v>
      </c>
      <c r="D28" s="91" t="s">
        <v>88</v>
      </c>
      <c r="E28" s="156">
        <f>E26</f>
        <v>371.5</v>
      </c>
      <c r="F28" s="167"/>
      <c r="G28" s="168"/>
      <c r="H28" s="92"/>
      <c r="I28" s="92"/>
      <c r="J28" s="92"/>
      <c r="K28" s="169"/>
      <c r="L28" s="167"/>
      <c r="M28" s="168"/>
      <c r="N28" s="168"/>
      <c r="O28" s="168"/>
      <c r="P28" s="169"/>
    </row>
    <row r="29" spans="1:16">
      <c r="A29" s="44">
        <f>IF(E29&gt;0,IF(F29&gt;0,1+MAX(A11:A28),0),0)</f>
        <v>0</v>
      </c>
      <c r="B29" s="14"/>
      <c r="C29" s="43" t="s">
        <v>144</v>
      </c>
      <c r="D29" s="91" t="s">
        <v>88</v>
      </c>
      <c r="E29" s="156">
        <f>E28*1.15</f>
        <v>427.22499999999997</v>
      </c>
      <c r="F29" s="167"/>
      <c r="G29" s="168"/>
      <c r="H29" s="92"/>
      <c r="I29" s="92"/>
      <c r="J29" s="92"/>
      <c r="K29" s="169"/>
      <c r="L29" s="167"/>
      <c r="M29" s="168"/>
      <c r="N29" s="168"/>
      <c r="O29" s="168"/>
      <c r="P29" s="169"/>
    </row>
    <row r="30" spans="1:16">
      <c r="A30" s="44">
        <f>IF(E30&gt;0,IF(F30&gt;0,1+MAX(A12:A29),0),0)</f>
        <v>0</v>
      </c>
      <c r="B30" s="14"/>
      <c r="C30" s="43" t="s">
        <v>194</v>
      </c>
      <c r="D30" s="91" t="s">
        <v>98</v>
      </c>
      <c r="E30" s="156">
        <v>0.16033920000000002</v>
      </c>
      <c r="F30" s="167"/>
      <c r="G30" s="168"/>
      <c r="H30" s="92"/>
      <c r="I30" s="92"/>
      <c r="J30" s="92"/>
      <c r="K30" s="169"/>
      <c r="L30" s="167"/>
      <c r="M30" s="168"/>
      <c r="N30" s="168"/>
      <c r="O30" s="168"/>
      <c r="P30" s="169"/>
    </row>
    <row r="31" spans="1:16">
      <c r="A31" s="44">
        <v>8</v>
      </c>
      <c r="B31" s="14"/>
      <c r="C31" s="42" t="s">
        <v>195</v>
      </c>
      <c r="D31" s="91" t="s">
        <v>82</v>
      </c>
      <c r="E31" s="156">
        <v>2</v>
      </c>
      <c r="F31" s="167"/>
      <c r="G31" s="168"/>
      <c r="H31" s="92"/>
      <c r="I31" s="92"/>
      <c r="J31" s="92"/>
      <c r="K31" s="169"/>
      <c r="L31" s="167"/>
      <c r="M31" s="168"/>
      <c r="N31" s="168"/>
      <c r="O31" s="168"/>
      <c r="P31" s="169"/>
    </row>
    <row r="32" spans="1:16" ht="22.5">
      <c r="A32" s="44">
        <f>IF(E32&gt;0,IF(F32&gt;0,1+MAX(A14:A31),0),0)</f>
        <v>0</v>
      </c>
      <c r="B32" s="14"/>
      <c r="C32" s="43" t="s">
        <v>221</v>
      </c>
      <c r="D32" s="91" t="s">
        <v>82</v>
      </c>
      <c r="E32" s="156">
        <v>2</v>
      </c>
      <c r="F32" s="167"/>
      <c r="G32" s="168"/>
      <c r="H32" s="88"/>
      <c r="I32" s="88"/>
      <c r="J32" s="88"/>
      <c r="K32" s="169"/>
      <c r="L32" s="167"/>
      <c r="M32" s="168"/>
      <c r="N32" s="168"/>
      <c r="O32" s="168"/>
      <c r="P32" s="169"/>
    </row>
    <row r="33" spans="1:16">
      <c r="A33" s="44">
        <v>9</v>
      </c>
      <c r="B33" s="14"/>
      <c r="C33" s="42" t="s">
        <v>222</v>
      </c>
      <c r="D33" s="91" t="s">
        <v>80</v>
      </c>
      <c r="E33" s="156">
        <v>8</v>
      </c>
      <c r="F33" s="167"/>
      <c r="G33" s="168"/>
      <c r="H33" s="88"/>
      <c r="I33" s="88"/>
      <c r="J33" s="88"/>
      <c r="K33" s="169"/>
      <c r="L33" s="167"/>
      <c r="M33" s="168"/>
      <c r="N33" s="168"/>
      <c r="O33" s="168"/>
      <c r="P33" s="169"/>
    </row>
    <row r="34" spans="1:16" ht="15.75" thickBot="1">
      <c r="A34" s="111">
        <f>IF(E34&gt;0,IF(F34&gt;0,1+MAX(A26:A33),0),0)</f>
        <v>0</v>
      </c>
      <c r="B34" s="113"/>
      <c r="C34" s="90"/>
      <c r="D34" s="11"/>
      <c r="E34" s="101"/>
      <c r="F34" s="189">
        <f t="shared" si="0"/>
        <v>0</v>
      </c>
      <c r="G34" s="190">
        <f t="shared" si="1"/>
        <v>0</v>
      </c>
      <c r="H34" s="190"/>
      <c r="I34" s="190"/>
      <c r="J34" s="190"/>
      <c r="K34" s="191">
        <f t="shared" si="2"/>
        <v>0</v>
      </c>
      <c r="L34" s="151">
        <f t="shared" si="3"/>
        <v>0</v>
      </c>
      <c r="M34" s="152">
        <f t="shared" si="4"/>
        <v>0</v>
      </c>
      <c r="N34" s="152">
        <f t="shared" si="4"/>
        <v>0</v>
      </c>
      <c r="O34" s="152">
        <f t="shared" si="4"/>
        <v>0</v>
      </c>
      <c r="P34" s="153">
        <f t="shared" si="5"/>
        <v>0</v>
      </c>
    </row>
    <row r="35" spans="1:16" ht="15.75" customHeight="1" thickBot="1">
      <c r="A35" s="308" t="s">
        <v>203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10"/>
      <c r="L35" s="36">
        <f>SUM(L15:L34)</f>
        <v>0</v>
      </c>
      <c r="M35" s="36">
        <f>SUM(M15:M34)</f>
        <v>0</v>
      </c>
      <c r="N35" s="36">
        <f>SUM(N15:N34)</f>
        <v>0</v>
      </c>
      <c r="O35" s="36">
        <f>SUM(O15:O34)</f>
        <v>0</v>
      </c>
      <c r="P35" s="60">
        <f>SUM(P15:P34)</f>
        <v>0</v>
      </c>
    </row>
    <row r="36" spans="1:1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s="1" customFormat="1" ht="11.25">
      <c r="A38" s="1" t="s">
        <v>77</v>
      </c>
      <c r="B38" s="6"/>
      <c r="C38" s="236"/>
      <c r="D38" s="236"/>
      <c r="E38" s="236"/>
      <c r="F38" s="236"/>
      <c r="G38" s="236"/>
      <c r="H38" s="236"/>
    </row>
    <row r="39" spans="1:16" s="1" customFormat="1" ht="11.25">
      <c r="A39" s="6"/>
      <c r="B39" s="6"/>
      <c r="C39" s="237" t="s">
        <v>78</v>
      </c>
      <c r="D39" s="237"/>
      <c r="E39" s="237"/>
      <c r="F39" s="237"/>
      <c r="G39" s="237"/>
      <c r="H39" s="237"/>
    </row>
    <row r="40" spans="1:16" s="1" customFormat="1" ht="11.25">
      <c r="A40" s="6"/>
      <c r="B40" s="6"/>
      <c r="C40" s="6"/>
      <c r="D40" s="6"/>
      <c r="E40" s="6"/>
      <c r="F40" s="6"/>
      <c r="G40" s="6"/>
      <c r="H40" s="6"/>
    </row>
    <row r="41" spans="1:16" s="1" customFormat="1" ht="11.25">
      <c r="A41" s="1" t="s">
        <v>311</v>
      </c>
      <c r="B41" s="6"/>
      <c r="C41" s="6"/>
      <c r="D41" s="6"/>
      <c r="E41" s="6"/>
      <c r="F41" s="6"/>
      <c r="G41" s="6"/>
      <c r="H41" s="6"/>
    </row>
  </sheetData>
  <mergeCells count="20">
    <mergeCell ref="C38:H38"/>
    <mergeCell ref="C39:H39"/>
    <mergeCell ref="D7:K7"/>
    <mergeCell ref="D8:K8"/>
    <mergeCell ref="F13:K13"/>
    <mergeCell ref="A9:P9"/>
    <mergeCell ref="J10:M10"/>
    <mergeCell ref="L13:P13"/>
    <mergeCell ref="L11:M11"/>
    <mergeCell ref="N11:O11"/>
    <mergeCell ref="D6:K6"/>
    <mergeCell ref="A1:J1"/>
    <mergeCell ref="A2:J2"/>
    <mergeCell ref="C3:I3"/>
    <mergeCell ref="A35:K35"/>
    <mergeCell ref="A13:A14"/>
    <mergeCell ref="B13:B14"/>
    <mergeCell ref="C13:C14"/>
    <mergeCell ref="D13:D14"/>
    <mergeCell ref="E13:E14"/>
  </mergeCells>
  <pageMargins left="0.36458333333333331" right="0.3437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S68"/>
  <sheetViews>
    <sheetView zoomScaleNormal="100" workbookViewId="0">
      <selection activeCell="G11" sqref="G11"/>
    </sheetView>
  </sheetViews>
  <sheetFormatPr defaultColWidth="9.140625" defaultRowHeight="15"/>
  <cols>
    <col min="1" max="1" width="3.5703125" style="159" customWidth="1"/>
    <col min="2" max="2" width="6" style="159" customWidth="1"/>
    <col min="3" max="3" width="39.42578125" style="159" customWidth="1"/>
    <col min="4" max="4" width="5.140625" style="159" bestFit="1" customWidth="1"/>
    <col min="5" max="5" width="6.85546875" style="159" customWidth="1"/>
    <col min="6" max="6" width="5" style="159" customWidth="1"/>
    <col min="7" max="7" width="5.28515625" style="159" customWidth="1"/>
    <col min="8" max="9" width="5.7109375" style="159" customWidth="1"/>
    <col min="10" max="11" width="6.5703125" style="159" customWidth="1"/>
    <col min="12" max="12" width="6.7109375" style="159" customWidth="1"/>
    <col min="13" max="14" width="7.42578125" style="159" customWidth="1"/>
    <col min="15" max="15" width="6.5703125" style="159" customWidth="1"/>
    <col min="16" max="16" width="7.42578125" style="159" customWidth="1"/>
    <col min="17" max="16384" width="9.140625" style="159"/>
  </cols>
  <sheetData>
    <row r="1" spans="1:16">
      <c r="A1" s="305" t="s">
        <v>70</v>
      </c>
      <c r="B1" s="305"/>
      <c r="C1" s="305"/>
      <c r="D1" s="305"/>
      <c r="E1" s="305"/>
      <c r="F1" s="305"/>
      <c r="G1" s="305"/>
      <c r="H1" s="305"/>
      <c r="I1" s="305"/>
      <c r="J1" s="305"/>
      <c r="K1" s="29"/>
      <c r="L1" s="26"/>
      <c r="M1" s="26"/>
      <c r="N1" s="26"/>
      <c r="O1" s="26"/>
      <c r="P1" s="29"/>
    </row>
    <row r="2" spans="1:16">
      <c r="A2" s="306" t="s">
        <v>42</v>
      </c>
      <c r="B2" s="306"/>
      <c r="C2" s="306"/>
      <c r="D2" s="306"/>
      <c r="E2" s="306"/>
      <c r="F2" s="306"/>
      <c r="G2" s="306"/>
      <c r="H2" s="306"/>
      <c r="I2" s="306"/>
      <c r="J2" s="306"/>
      <c r="K2" s="29"/>
      <c r="L2" s="26"/>
      <c r="M2" s="26"/>
      <c r="N2" s="26"/>
      <c r="O2" s="26"/>
      <c r="P2" s="29"/>
    </row>
    <row r="3" spans="1:16">
      <c r="A3" s="225"/>
      <c r="B3" s="225"/>
      <c r="C3" s="247" t="s">
        <v>17</v>
      </c>
      <c r="D3" s="247"/>
      <c r="E3" s="247"/>
      <c r="F3" s="247"/>
      <c r="G3" s="247"/>
      <c r="H3" s="247"/>
      <c r="I3" s="247"/>
      <c r="J3" s="225"/>
      <c r="K3" s="29"/>
      <c r="L3" s="26"/>
      <c r="M3" s="26"/>
      <c r="N3" s="26"/>
      <c r="O3" s="26"/>
      <c r="P3" s="29"/>
    </row>
    <row r="4" spans="1:16">
      <c r="A4" s="26"/>
      <c r="B4" s="26"/>
      <c r="C4" s="27" t="s">
        <v>52</v>
      </c>
      <c r="D4" s="1" t="s">
        <v>214</v>
      </c>
      <c r="E4" s="1"/>
      <c r="F4" s="1"/>
      <c r="G4" s="1"/>
      <c r="H4" s="1"/>
      <c r="I4" s="1"/>
      <c r="J4" s="1"/>
      <c r="K4" s="1"/>
      <c r="L4" s="26"/>
      <c r="M4" s="26"/>
      <c r="N4" s="26"/>
      <c r="O4" s="26"/>
      <c r="P4" s="29"/>
    </row>
    <row r="5" spans="1:16">
      <c r="A5" s="26"/>
      <c r="B5" s="26"/>
      <c r="C5" s="27" t="s">
        <v>18</v>
      </c>
      <c r="D5" s="1" t="s">
        <v>214</v>
      </c>
      <c r="E5" s="1"/>
      <c r="F5" s="1"/>
      <c r="G5" s="1"/>
      <c r="H5" s="1"/>
      <c r="I5" s="1"/>
      <c r="J5" s="1"/>
      <c r="K5" s="1"/>
      <c r="L5" s="26"/>
      <c r="M5" s="26"/>
      <c r="N5" s="26"/>
      <c r="O5" s="26"/>
      <c r="P5" s="29"/>
    </row>
    <row r="6" spans="1:16">
      <c r="A6" s="26"/>
      <c r="B6" s="26"/>
      <c r="C6" s="28" t="s">
        <v>53</v>
      </c>
      <c r="D6" s="292" t="s">
        <v>211</v>
      </c>
      <c r="E6" s="292"/>
      <c r="F6" s="292"/>
      <c r="G6" s="292"/>
      <c r="H6" s="292"/>
      <c r="I6" s="292"/>
      <c r="J6" s="292"/>
      <c r="K6" s="292"/>
      <c r="L6" s="26"/>
      <c r="M6" s="26"/>
      <c r="N6" s="26"/>
      <c r="O6" s="26"/>
      <c r="P6" s="29"/>
    </row>
    <row r="7" spans="1:16">
      <c r="A7" s="26"/>
      <c r="B7" s="26"/>
      <c r="C7" s="28" t="s">
        <v>54</v>
      </c>
      <c r="D7" s="292" t="s">
        <v>212</v>
      </c>
      <c r="E7" s="292"/>
      <c r="F7" s="292"/>
      <c r="G7" s="292"/>
      <c r="H7" s="292"/>
      <c r="I7" s="292"/>
      <c r="J7" s="292"/>
      <c r="K7" s="292"/>
      <c r="L7" s="26"/>
      <c r="M7" s="26"/>
      <c r="N7" s="26"/>
      <c r="O7" s="26"/>
      <c r="P7" s="29"/>
    </row>
    <row r="8" spans="1:16">
      <c r="A8" s="26"/>
      <c r="B8" s="26"/>
      <c r="C8" s="219" t="s">
        <v>20</v>
      </c>
      <c r="D8" s="292"/>
      <c r="E8" s="292"/>
      <c r="F8" s="292"/>
      <c r="G8" s="292"/>
      <c r="H8" s="292"/>
      <c r="I8" s="292"/>
      <c r="J8" s="292"/>
      <c r="K8" s="292"/>
      <c r="L8" s="26"/>
      <c r="M8" s="26"/>
      <c r="N8" s="26"/>
      <c r="O8" s="26"/>
      <c r="P8" s="29"/>
    </row>
    <row r="9" spans="1:16" ht="15" customHeight="1">
      <c r="A9" s="294" t="s">
        <v>213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</row>
    <row r="10" spans="1:16">
      <c r="A10" s="26"/>
      <c r="B10" s="26"/>
      <c r="C10" s="26"/>
      <c r="D10" s="160"/>
      <c r="E10" s="26"/>
      <c r="F10" s="26"/>
      <c r="G10" s="26"/>
      <c r="H10" s="26"/>
      <c r="I10" s="26"/>
      <c r="J10" s="293" t="s">
        <v>55</v>
      </c>
      <c r="K10" s="293"/>
      <c r="L10" s="293"/>
      <c r="M10" s="293"/>
      <c r="N10" s="30">
        <f>P62</f>
        <v>0</v>
      </c>
      <c r="O10" s="26"/>
      <c r="P10" s="29"/>
    </row>
    <row r="11" spans="1:16">
      <c r="A11" s="56"/>
      <c r="B11" s="55"/>
      <c r="C11" s="26"/>
      <c r="D11" s="55"/>
      <c r="E11" s="55"/>
      <c r="F11" s="26"/>
      <c r="G11" s="26"/>
      <c r="H11" s="26"/>
      <c r="I11" s="26"/>
      <c r="J11" s="26"/>
      <c r="K11" s="26"/>
      <c r="L11" s="318" t="s">
        <v>8</v>
      </c>
      <c r="M11" s="318"/>
      <c r="N11" s="291"/>
      <c r="O11" s="292"/>
      <c r="P11" s="26"/>
    </row>
    <row r="12" spans="1:16" ht="15.75" thickBot="1">
      <c r="A12" s="56"/>
      <c r="B12" s="55"/>
      <c r="C12" s="26"/>
      <c r="D12" s="55"/>
      <c r="E12" s="55"/>
      <c r="F12" s="26"/>
      <c r="G12" s="26"/>
      <c r="H12" s="26"/>
      <c r="I12" s="26"/>
      <c r="J12" s="26"/>
      <c r="K12" s="26"/>
      <c r="L12" s="227"/>
      <c r="M12" s="227"/>
      <c r="N12" s="223"/>
      <c r="O12" s="223"/>
      <c r="P12" s="26"/>
    </row>
    <row r="13" spans="1:16" ht="15.75" customHeight="1" thickBot="1">
      <c r="A13" s="257" t="s">
        <v>24</v>
      </c>
      <c r="B13" s="296" t="s">
        <v>56</v>
      </c>
      <c r="C13" s="298" t="s">
        <v>57</v>
      </c>
      <c r="D13" s="300" t="s">
        <v>58</v>
      </c>
      <c r="E13" s="302" t="s">
        <v>59</v>
      </c>
      <c r="F13" s="307" t="s">
        <v>60</v>
      </c>
      <c r="G13" s="289"/>
      <c r="H13" s="289"/>
      <c r="I13" s="289"/>
      <c r="J13" s="289"/>
      <c r="K13" s="290"/>
      <c r="L13" s="288" t="s">
        <v>61</v>
      </c>
      <c r="M13" s="289"/>
      <c r="N13" s="289"/>
      <c r="O13" s="289"/>
      <c r="P13" s="290"/>
    </row>
    <row r="14" spans="1:16" ht="78.75" customHeight="1" thickBot="1">
      <c r="A14" s="258"/>
      <c r="B14" s="314"/>
      <c r="C14" s="315"/>
      <c r="D14" s="316"/>
      <c r="E14" s="317"/>
      <c r="F14" s="61" t="s">
        <v>62</v>
      </c>
      <c r="G14" s="226" t="s">
        <v>75</v>
      </c>
      <c r="H14" s="226" t="s">
        <v>63</v>
      </c>
      <c r="I14" s="226" t="s">
        <v>64</v>
      </c>
      <c r="J14" s="226" t="s">
        <v>65</v>
      </c>
      <c r="K14" s="62" t="s">
        <v>66</v>
      </c>
      <c r="L14" s="63" t="s">
        <v>62</v>
      </c>
      <c r="M14" s="226" t="s">
        <v>63</v>
      </c>
      <c r="N14" s="226" t="s">
        <v>64</v>
      </c>
      <c r="O14" s="226" t="s">
        <v>65</v>
      </c>
      <c r="P14" s="62" t="s">
        <v>66</v>
      </c>
    </row>
    <row r="15" spans="1:16">
      <c r="A15" s="37"/>
      <c r="B15" s="205"/>
      <c r="C15" s="58"/>
      <c r="D15" s="221"/>
      <c r="E15" s="68"/>
      <c r="F15" s="180">
        <f t="shared" ref="F15" si="0">IF(H15&gt;0.001,H15/G15,0)</f>
        <v>0</v>
      </c>
      <c r="G15" s="178">
        <f t="shared" ref="G15" si="1">IF(H15&gt;0.001,5,0)</f>
        <v>0</v>
      </c>
      <c r="H15" s="178"/>
      <c r="I15" s="178"/>
      <c r="J15" s="178"/>
      <c r="K15" s="181">
        <f t="shared" ref="K15" si="2">SUM(H15:J15)</f>
        <v>0</v>
      </c>
      <c r="L15" s="180">
        <f t="shared" ref="L15" si="3">ROUND($E15*F15,2)</f>
        <v>0</v>
      </c>
      <c r="M15" s="178">
        <f t="shared" ref="M15:O15" si="4">ROUND($E15*H15,2)</f>
        <v>0</v>
      </c>
      <c r="N15" s="178">
        <f t="shared" si="4"/>
        <v>0</v>
      </c>
      <c r="O15" s="178">
        <f t="shared" si="4"/>
        <v>0</v>
      </c>
      <c r="P15" s="181">
        <f t="shared" ref="P15" si="5">SUM(M15:O15)</f>
        <v>0</v>
      </c>
    </row>
    <row r="16" spans="1:16">
      <c r="A16" s="44">
        <v>1</v>
      </c>
      <c r="B16" s="164"/>
      <c r="C16" s="42" t="s">
        <v>145</v>
      </c>
      <c r="D16" s="14" t="s">
        <v>88</v>
      </c>
      <c r="E16" s="141">
        <f>13.04*38.55*2+11.3*14.3*2</f>
        <v>1328.5639999999999</v>
      </c>
      <c r="F16" s="167"/>
      <c r="G16" s="168"/>
      <c r="H16" s="88"/>
      <c r="I16" s="88"/>
      <c r="J16" s="88"/>
      <c r="K16" s="169"/>
      <c r="L16" s="167"/>
      <c r="M16" s="168"/>
      <c r="N16" s="168"/>
      <c r="O16" s="168"/>
      <c r="P16" s="169"/>
    </row>
    <row r="17" spans="1:16">
      <c r="A17" s="44">
        <f t="shared" ref="A17:A18" si="6">IF(E17&gt;0,IF(F17&gt;0,1+MAX(A2:A16),0),0)</f>
        <v>0</v>
      </c>
      <c r="B17" s="164"/>
      <c r="C17" s="43" t="s">
        <v>146</v>
      </c>
      <c r="D17" s="14" t="s">
        <v>88</v>
      </c>
      <c r="E17" s="139">
        <f>E16</f>
        <v>1328.5639999999999</v>
      </c>
      <c r="F17" s="167"/>
      <c r="G17" s="168"/>
      <c r="H17" s="88"/>
      <c r="I17" s="88"/>
      <c r="J17" s="88"/>
      <c r="K17" s="169"/>
      <c r="L17" s="167"/>
      <c r="M17" s="168"/>
      <c r="N17" s="168"/>
      <c r="O17" s="168"/>
      <c r="P17" s="169"/>
    </row>
    <row r="18" spans="1:16">
      <c r="A18" s="44">
        <f t="shared" si="6"/>
        <v>0</v>
      </c>
      <c r="B18" s="164"/>
      <c r="C18" s="43" t="s">
        <v>147</v>
      </c>
      <c r="D18" s="14" t="s">
        <v>88</v>
      </c>
      <c r="E18" s="139">
        <f>E17*1.25</f>
        <v>1660.7049999999999</v>
      </c>
      <c r="F18" s="167"/>
      <c r="G18" s="168"/>
      <c r="H18" s="88"/>
      <c r="I18" s="88"/>
      <c r="J18" s="88"/>
      <c r="K18" s="169"/>
      <c r="L18" s="167"/>
      <c r="M18" s="168"/>
      <c r="N18" s="168"/>
      <c r="O18" s="168"/>
      <c r="P18" s="169"/>
    </row>
    <row r="19" spans="1:16" ht="22.5">
      <c r="A19" s="44">
        <v>2</v>
      </c>
      <c r="B19" s="164"/>
      <c r="C19" s="42" t="s">
        <v>148</v>
      </c>
      <c r="D19" s="14" t="s">
        <v>80</v>
      </c>
      <c r="E19" s="139">
        <v>107.3</v>
      </c>
      <c r="F19" s="167"/>
      <c r="G19" s="168"/>
      <c r="H19" s="88"/>
      <c r="I19" s="88"/>
      <c r="J19" s="88"/>
      <c r="K19" s="169"/>
      <c r="L19" s="167"/>
      <c r="M19" s="168"/>
      <c r="N19" s="168"/>
      <c r="O19" s="168"/>
      <c r="P19" s="169"/>
    </row>
    <row r="20" spans="1:16">
      <c r="A20" s="44">
        <v>3</v>
      </c>
      <c r="B20" s="164"/>
      <c r="C20" s="42" t="s">
        <v>295</v>
      </c>
      <c r="D20" s="14" t="s">
        <v>88</v>
      </c>
      <c r="E20" s="139">
        <v>150</v>
      </c>
      <c r="F20" s="167"/>
      <c r="G20" s="168"/>
      <c r="H20" s="218"/>
      <c r="I20" s="218"/>
      <c r="J20" s="218"/>
      <c r="K20" s="169"/>
      <c r="L20" s="167"/>
      <c r="M20" s="168"/>
      <c r="N20" s="168"/>
      <c r="O20" s="168"/>
      <c r="P20" s="169"/>
    </row>
    <row r="21" spans="1:16" ht="33.75">
      <c r="A21" s="44">
        <v>4</v>
      </c>
      <c r="B21" s="164"/>
      <c r="C21" s="42" t="s">
        <v>294</v>
      </c>
      <c r="D21" s="14" t="s">
        <v>88</v>
      </c>
      <c r="E21" s="139">
        <v>1017</v>
      </c>
      <c r="F21" s="167"/>
      <c r="G21" s="168"/>
      <c r="H21" s="92"/>
      <c r="I21" s="92"/>
      <c r="J21" s="92"/>
      <c r="K21" s="169"/>
      <c r="L21" s="167"/>
      <c r="M21" s="168"/>
      <c r="N21" s="168"/>
      <c r="O21" s="168"/>
      <c r="P21" s="169"/>
    </row>
    <row r="22" spans="1:16">
      <c r="A22" s="44">
        <v>5</v>
      </c>
      <c r="B22" s="164"/>
      <c r="C22" s="42" t="s">
        <v>149</v>
      </c>
      <c r="D22" s="14" t="s">
        <v>103</v>
      </c>
      <c r="E22" s="139">
        <v>96.7</v>
      </c>
      <c r="F22" s="167"/>
      <c r="G22" s="168"/>
      <c r="H22" s="92"/>
      <c r="I22" s="92"/>
      <c r="J22" s="92"/>
      <c r="K22" s="169"/>
      <c r="L22" s="167"/>
      <c r="M22" s="168"/>
      <c r="N22" s="168"/>
      <c r="O22" s="168"/>
      <c r="P22" s="169"/>
    </row>
    <row r="23" spans="1:16">
      <c r="A23" s="44">
        <f>IF(E23&gt;0,IF(F23&gt;0,1+MAX(A7:A22),0),0)</f>
        <v>0</v>
      </c>
      <c r="B23" s="164"/>
      <c r="C23" s="222" t="s">
        <v>270</v>
      </c>
      <c r="D23" s="14" t="s">
        <v>80</v>
      </c>
      <c r="E23" s="139">
        <f>E22*1.1</f>
        <v>106.37000000000002</v>
      </c>
      <c r="F23" s="167"/>
      <c r="G23" s="168"/>
      <c r="H23" s="92"/>
      <c r="I23" s="92"/>
      <c r="J23" s="92"/>
      <c r="K23" s="169"/>
      <c r="L23" s="167"/>
      <c r="M23" s="168"/>
      <c r="N23" s="168"/>
      <c r="O23" s="168"/>
      <c r="P23" s="169"/>
    </row>
    <row r="24" spans="1:16">
      <c r="A24" s="44">
        <v>6</v>
      </c>
      <c r="B24" s="164"/>
      <c r="C24" s="42" t="s">
        <v>150</v>
      </c>
      <c r="D24" s="14" t="s">
        <v>88</v>
      </c>
      <c r="E24" s="139">
        <f>E21</f>
        <v>1017</v>
      </c>
      <c r="F24" s="167"/>
      <c r="G24" s="168"/>
      <c r="H24" s="92"/>
      <c r="I24" s="92"/>
      <c r="J24" s="92"/>
      <c r="K24" s="169"/>
      <c r="L24" s="167"/>
      <c r="M24" s="168"/>
      <c r="N24" s="168"/>
      <c r="O24" s="168"/>
      <c r="P24" s="169"/>
    </row>
    <row r="25" spans="1:16">
      <c r="A25" s="44">
        <f>IF(E25&gt;0,IF(F25&gt;0,1+MAX(A9:A24),0),0)</f>
        <v>0</v>
      </c>
      <c r="B25" s="164"/>
      <c r="C25" s="43" t="s">
        <v>114</v>
      </c>
      <c r="D25" s="14" t="s">
        <v>105</v>
      </c>
      <c r="E25" s="139">
        <f>E24*0.2</f>
        <v>203.4</v>
      </c>
      <c r="F25" s="167"/>
      <c r="G25" s="168"/>
      <c r="H25" s="92"/>
      <c r="I25" s="92"/>
      <c r="J25" s="92"/>
      <c r="K25" s="169"/>
      <c r="L25" s="167"/>
      <c r="M25" s="168"/>
      <c r="N25" s="168"/>
      <c r="O25" s="168"/>
      <c r="P25" s="169"/>
    </row>
    <row r="26" spans="1:16">
      <c r="A26" s="44">
        <v>7</v>
      </c>
      <c r="B26" s="164"/>
      <c r="C26" s="42" t="s">
        <v>191</v>
      </c>
      <c r="D26" s="14" t="s">
        <v>88</v>
      </c>
      <c r="E26" s="139">
        <f>E24</f>
        <v>1017</v>
      </c>
      <c r="F26" s="167"/>
      <c r="G26" s="168"/>
      <c r="H26" s="92"/>
      <c r="I26" s="92"/>
      <c r="J26" s="92"/>
      <c r="K26" s="169"/>
      <c r="L26" s="167"/>
      <c r="M26" s="168"/>
      <c r="N26" s="168"/>
      <c r="O26" s="168"/>
      <c r="P26" s="169"/>
    </row>
    <row r="27" spans="1:16">
      <c r="A27" s="44">
        <f>IF(E27&gt;0,IF(F27&gt;0,1+MAX(A11:A26),0),0)</f>
        <v>0</v>
      </c>
      <c r="B27" s="164"/>
      <c r="C27" s="43" t="s">
        <v>271</v>
      </c>
      <c r="D27" s="14" t="s">
        <v>88</v>
      </c>
      <c r="E27" s="139">
        <f>E26*1.05</f>
        <v>1067.8500000000001</v>
      </c>
      <c r="F27" s="167"/>
      <c r="G27" s="168"/>
      <c r="H27" s="92"/>
      <c r="I27" s="92"/>
      <c r="J27" s="92"/>
      <c r="K27" s="169"/>
      <c r="L27" s="167"/>
      <c r="M27" s="168"/>
      <c r="N27" s="168"/>
      <c r="O27" s="168"/>
      <c r="P27" s="169"/>
    </row>
    <row r="28" spans="1:16">
      <c r="A28" s="44">
        <f>IF(E28&gt;0,IF(F28&gt;0,1+MAX(A12:A27),0),0)</f>
        <v>0</v>
      </c>
      <c r="B28" s="164"/>
      <c r="C28" s="222" t="s">
        <v>128</v>
      </c>
      <c r="D28" s="14" t="s">
        <v>82</v>
      </c>
      <c r="E28" s="139">
        <f>E26*7</f>
        <v>7119</v>
      </c>
      <c r="F28" s="167"/>
      <c r="G28" s="168"/>
      <c r="H28" s="92"/>
      <c r="I28" s="92"/>
      <c r="J28" s="92"/>
      <c r="K28" s="169"/>
      <c r="L28" s="167"/>
      <c r="M28" s="168"/>
      <c r="N28" s="168"/>
      <c r="O28" s="168"/>
      <c r="P28" s="169"/>
    </row>
    <row r="29" spans="1:16">
      <c r="A29" s="44">
        <f>IF(E29&gt;0,IF(F29&gt;0,1+MAX(A13:A28),0),0)</f>
        <v>0</v>
      </c>
      <c r="B29" s="164"/>
      <c r="C29" s="222" t="s">
        <v>127</v>
      </c>
      <c r="D29" s="14" t="s">
        <v>105</v>
      </c>
      <c r="E29" s="139">
        <f>E26*6</f>
        <v>6102</v>
      </c>
      <c r="F29" s="167"/>
      <c r="G29" s="168"/>
      <c r="H29" s="92"/>
      <c r="I29" s="92"/>
      <c r="J29" s="92"/>
      <c r="K29" s="169"/>
      <c r="L29" s="167"/>
      <c r="M29" s="168"/>
      <c r="N29" s="168"/>
      <c r="O29" s="168"/>
      <c r="P29" s="169"/>
    </row>
    <row r="30" spans="1:16">
      <c r="A30" s="44">
        <v>8</v>
      </c>
      <c r="B30" s="164"/>
      <c r="C30" s="89" t="s">
        <v>151</v>
      </c>
      <c r="D30" s="14" t="s">
        <v>88</v>
      </c>
      <c r="E30" s="139">
        <f>E26</f>
        <v>1017</v>
      </c>
      <c r="F30" s="167"/>
      <c r="G30" s="168"/>
      <c r="H30" s="92"/>
      <c r="I30" s="92"/>
      <c r="J30" s="92"/>
      <c r="K30" s="169"/>
      <c r="L30" s="167"/>
      <c r="M30" s="168"/>
      <c r="N30" s="168"/>
      <c r="O30" s="168"/>
      <c r="P30" s="169"/>
    </row>
    <row r="31" spans="1:16">
      <c r="A31" s="44">
        <f>IF(E31&gt;0,IF(F31&gt;0,1+MAX(A16:A30),0),0)</f>
        <v>0</v>
      </c>
      <c r="B31" s="164"/>
      <c r="C31" s="43" t="s">
        <v>110</v>
      </c>
      <c r="D31" s="14" t="s">
        <v>105</v>
      </c>
      <c r="E31" s="139">
        <f>E30*7</f>
        <v>7119</v>
      </c>
      <c r="F31" s="167"/>
      <c r="G31" s="168"/>
      <c r="H31" s="92"/>
      <c r="I31" s="92"/>
      <c r="J31" s="92"/>
      <c r="K31" s="169"/>
      <c r="L31" s="167"/>
      <c r="M31" s="168"/>
      <c r="N31" s="168"/>
      <c r="O31" s="168"/>
      <c r="P31" s="169"/>
    </row>
    <row r="32" spans="1:16">
      <c r="A32" s="44">
        <f>IF(E32&gt;0,IF(F32&gt;0,1+MAX(A17:A31),0),0)</f>
        <v>0</v>
      </c>
      <c r="B32" s="164"/>
      <c r="C32" s="43" t="s">
        <v>111</v>
      </c>
      <c r="D32" s="14" t="s">
        <v>88</v>
      </c>
      <c r="E32" s="139">
        <f>E30*1.15</f>
        <v>1169.55</v>
      </c>
      <c r="F32" s="167"/>
      <c r="G32" s="168"/>
      <c r="H32" s="92"/>
      <c r="I32" s="92"/>
      <c r="J32" s="92"/>
      <c r="K32" s="169"/>
      <c r="L32" s="167"/>
      <c r="M32" s="168"/>
      <c r="N32" s="168"/>
      <c r="O32" s="168"/>
      <c r="P32" s="169"/>
    </row>
    <row r="33" spans="1:16">
      <c r="A33" s="44">
        <f>IF(E33&gt;0,IF(F33&gt;0,1+MAX(A18:A32),0),0)</f>
        <v>0</v>
      </c>
      <c r="B33" s="164"/>
      <c r="C33" s="43" t="s">
        <v>112</v>
      </c>
      <c r="D33" s="14" t="s">
        <v>103</v>
      </c>
      <c r="E33" s="139">
        <f>4*12.2*1.25</f>
        <v>61</v>
      </c>
      <c r="F33" s="167"/>
      <c r="G33" s="168"/>
      <c r="H33" s="92"/>
      <c r="I33" s="92"/>
      <c r="J33" s="92"/>
      <c r="K33" s="169"/>
      <c r="L33" s="167"/>
      <c r="M33" s="168"/>
      <c r="N33" s="168"/>
      <c r="O33" s="168"/>
      <c r="P33" s="169"/>
    </row>
    <row r="34" spans="1:16" ht="22.5">
      <c r="A34" s="44">
        <v>9</v>
      </c>
      <c r="B34" s="164"/>
      <c r="C34" s="42" t="s">
        <v>113</v>
      </c>
      <c r="D34" s="14" t="s">
        <v>88</v>
      </c>
      <c r="E34" s="139">
        <f>E30</f>
        <v>1017</v>
      </c>
      <c r="F34" s="167"/>
      <c r="G34" s="168"/>
      <c r="H34" s="88"/>
      <c r="I34" s="88"/>
      <c r="J34" s="88"/>
      <c r="K34" s="169"/>
      <c r="L34" s="167"/>
      <c r="M34" s="168"/>
      <c r="N34" s="168"/>
      <c r="O34" s="168"/>
      <c r="P34" s="169"/>
    </row>
    <row r="35" spans="1:16">
      <c r="A35" s="44">
        <f>IF(E35&gt;0,IF(F35&gt;0,1+MAX(A21:A34),0),0)</f>
        <v>0</v>
      </c>
      <c r="B35" s="164"/>
      <c r="C35" s="43" t="s">
        <v>114</v>
      </c>
      <c r="D35" s="14" t="s">
        <v>105</v>
      </c>
      <c r="E35" s="139">
        <f>E34*0.2</f>
        <v>203.4</v>
      </c>
      <c r="F35" s="167"/>
      <c r="G35" s="168"/>
      <c r="H35" s="88"/>
      <c r="I35" s="88"/>
      <c r="J35" s="88"/>
      <c r="K35" s="169"/>
      <c r="L35" s="167"/>
      <c r="M35" s="168"/>
      <c r="N35" s="168"/>
      <c r="O35" s="168"/>
      <c r="P35" s="169"/>
    </row>
    <row r="36" spans="1:16">
      <c r="A36" s="44">
        <f t="shared" ref="A36:A57" si="7">IF(E36&gt;0,IF(F36&gt;0,1+MAX(A22:A35),0),0)</f>
        <v>0</v>
      </c>
      <c r="B36" s="164"/>
      <c r="C36" s="43" t="s">
        <v>115</v>
      </c>
      <c r="D36" s="14" t="s">
        <v>105</v>
      </c>
      <c r="E36" s="139">
        <f>E34*3.3</f>
        <v>3356.1</v>
      </c>
      <c r="F36" s="167"/>
      <c r="G36" s="168"/>
      <c r="H36" s="88"/>
      <c r="I36" s="88"/>
      <c r="J36" s="88"/>
      <c r="K36" s="169"/>
      <c r="L36" s="167"/>
      <c r="M36" s="168"/>
      <c r="N36" s="168"/>
      <c r="O36" s="168"/>
      <c r="P36" s="169"/>
    </row>
    <row r="37" spans="1:16">
      <c r="A37" s="44">
        <v>10</v>
      </c>
      <c r="B37" s="164"/>
      <c r="C37" s="42" t="s">
        <v>272</v>
      </c>
      <c r="D37" s="14" t="s">
        <v>80</v>
      </c>
      <c r="E37" s="139">
        <v>159.38</v>
      </c>
      <c r="F37" s="167"/>
      <c r="G37" s="168"/>
      <c r="H37" s="88"/>
      <c r="I37" s="88"/>
      <c r="J37" s="88"/>
      <c r="K37" s="169"/>
      <c r="L37" s="167"/>
      <c r="M37" s="168"/>
      <c r="N37" s="168"/>
      <c r="O37" s="168"/>
      <c r="P37" s="169"/>
    </row>
    <row r="38" spans="1:16">
      <c r="A38" s="44">
        <v>11</v>
      </c>
      <c r="B38" s="164"/>
      <c r="C38" s="42" t="s">
        <v>152</v>
      </c>
      <c r="D38" s="14" t="s">
        <v>80</v>
      </c>
      <c r="E38" s="139">
        <v>157.38</v>
      </c>
      <c r="F38" s="167"/>
      <c r="G38" s="168"/>
      <c r="H38" s="88"/>
      <c r="I38" s="88"/>
      <c r="J38" s="88"/>
      <c r="K38" s="169"/>
      <c r="L38" s="167"/>
      <c r="M38" s="168"/>
      <c r="N38" s="168"/>
      <c r="O38" s="168"/>
      <c r="P38" s="169"/>
    </row>
    <row r="39" spans="1:16" ht="33.75">
      <c r="A39" s="44">
        <v>12</v>
      </c>
      <c r="B39" s="164"/>
      <c r="C39" s="42" t="s">
        <v>277</v>
      </c>
      <c r="D39" s="14" t="s">
        <v>103</v>
      </c>
      <c r="E39" s="139">
        <v>598.5</v>
      </c>
      <c r="F39" s="167"/>
      <c r="G39" s="168"/>
      <c r="H39" s="88"/>
      <c r="I39" s="88"/>
      <c r="J39" s="88"/>
      <c r="K39" s="169"/>
      <c r="L39" s="167"/>
      <c r="M39" s="168"/>
      <c r="N39" s="168"/>
      <c r="O39" s="168"/>
      <c r="P39" s="169"/>
    </row>
    <row r="40" spans="1:16">
      <c r="A40" s="44">
        <f t="shared" si="7"/>
        <v>0</v>
      </c>
      <c r="B40" s="164"/>
      <c r="C40" s="43" t="s">
        <v>292</v>
      </c>
      <c r="D40" s="14" t="s">
        <v>88</v>
      </c>
      <c r="E40" s="139">
        <f>E39*0.2</f>
        <v>119.7</v>
      </c>
      <c r="F40" s="167"/>
      <c r="G40" s="168"/>
      <c r="H40" s="88"/>
      <c r="I40" s="88"/>
      <c r="J40" s="88"/>
      <c r="K40" s="169"/>
      <c r="L40" s="167"/>
      <c r="M40" s="168"/>
      <c r="N40" s="168"/>
      <c r="O40" s="168"/>
      <c r="P40" s="169"/>
    </row>
    <row r="41" spans="1:16">
      <c r="A41" s="44">
        <f t="shared" si="7"/>
        <v>0</v>
      </c>
      <c r="B41" s="164"/>
      <c r="C41" s="222" t="s">
        <v>153</v>
      </c>
      <c r="D41" s="14" t="s">
        <v>105</v>
      </c>
      <c r="E41" s="139">
        <f>E40*6</f>
        <v>718.2</v>
      </c>
      <c r="F41" s="167"/>
      <c r="G41" s="168"/>
      <c r="H41" s="88"/>
      <c r="I41" s="88"/>
      <c r="J41" s="88"/>
      <c r="K41" s="169"/>
      <c r="L41" s="167"/>
      <c r="M41" s="168"/>
      <c r="N41" s="168"/>
      <c r="O41" s="168"/>
      <c r="P41" s="169"/>
    </row>
    <row r="42" spans="1:16">
      <c r="A42" s="44">
        <f t="shared" si="7"/>
        <v>0</v>
      </c>
      <c r="B42" s="164"/>
      <c r="C42" s="43" t="s">
        <v>130</v>
      </c>
      <c r="D42" s="14" t="s">
        <v>105</v>
      </c>
      <c r="E42" s="139">
        <f>E39*0.4*7</f>
        <v>1675.8</v>
      </c>
      <c r="F42" s="167"/>
      <c r="G42" s="168"/>
      <c r="H42" s="88"/>
      <c r="I42" s="88"/>
      <c r="J42" s="88"/>
      <c r="K42" s="169"/>
      <c r="L42" s="167"/>
      <c r="M42" s="168"/>
      <c r="N42" s="168"/>
      <c r="O42" s="168"/>
      <c r="P42" s="169"/>
    </row>
    <row r="43" spans="1:16">
      <c r="A43" s="44">
        <f t="shared" si="7"/>
        <v>0</v>
      </c>
      <c r="B43" s="164"/>
      <c r="C43" s="43" t="s">
        <v>154</v>
      </c>
      <c r="D43" s="14" t="s">
        <v>103</v>
      </c>
      <c r="E43" s="139">
        <f>E39</f>
        <v>598.5</v>
      </c>
      <c r="F43" s="167"/>
      <c r="G43" s="168"/>
      <c r="H43" s="88"/>
      <c r="I43" s="88"/>
      <c r="J43" s="88"/>
      <c r="K43" s="169"/>
      <c r="L43" s="167"/>
      <c r="M43" s="168"/>
      <c r="N43" s="168"/>
      <c r="O43" s="168"/>
      <c r="P43" s="169"/>
    </row>
    <row r="44" spans="1:16">
      <c r="A44" s="44">
        <f t="shared" si="7"/>
        <v>0</v>
      </c>
      <c r="B44" s="164"/>
      <c r="C44" s="43" t="s">
        <v>132</v>
      </c>
      <c r="D44" s="14" t="s">
        <v>103</v>
      </c>
      <c r="E44" s="139">
        <f>E39-E45</f>
        <v>439.12</v>
      </c>
      <c r="F44" s="167"/>
      <c r="G44" s="168"/>
      <c r="H44" s="88"/>
      <c r="I44" s="88"/>
      <c r="J44" s="88"/>
      <c r="K44" s="169"/>
      <c r="L44" s="167"/>
      <c r="M44" s="168"/>
      <c r="N44" s="168"/>
      <c r="O44" s="168"/>
      <c r="P44" s="169"/>
    </row>
    <row r="45" spans="1:16">
      <c r="A45" s="44">
        <f t="shared" si="7"/>
        <v>0</v>
      </c>
      <c r="B45" s="164"/>
      <c r="C45" s="43" t="s">
        <v>155</v>
      </c>
      <c r="D45" s="14" t="s">
        <v>103</v>
      </c>
      <c r="E45" s="139">
        <f>E37</f>
        <v>159.38</v>
      </c>
      <c r="F45" s="167"/>
      <c r="G45" s="168"/>
      <c r="H45" s="88"/>
      <c r="I45" s="88"/>
      <c r="J45" s="88"/>
      <c r="K45" s="169"/>
      <c r="L45" s="167"/>
      <c r="M45" s="168"/>
      <c r="N45" s="168"/>
      <c r="O45" s="168"/>
      <c r="P45" s="169"/>
    </row>
    <row r="46" spans="1:16">
      <c r="A46" s="44">
        <f t="shared" si="7"/>
        <v>0</v>
      </c>
      <c r="B46" s="164"/>
      <c r="C46" s="43" t="s">
        <v>114</v>
      </c>
      <c r="D46" s="14" t="s">
        <v>105</v>
      </c>
      <c r="E46" s="139">
        <f>E39*0.4*0.2</f>
        <v>47.88</v>
      </c>
      <c r="F46" s="167"/>
      <c r="G46" s="168"/>
      <c r="H46" s="88"/>
      <c r="I46" s="88"/>
      <c r="J46" s="88"/>
      <c r="K46" s="169"/>
      <c r="L46" s="167"/>
      <c r="M46" s="168"/>
      <c r="N46" s="168"/>
      <c r="O46" s="168"/>
      <c r="P46" s="169"/>
    </row>
    <row r="47" spans="1:16">
      <c r="A47" s="44">
        <f t="shared" si="7"/>
        <v>0</v>
      </c>
      <c r="B47" s="164"/>
      <c r="C47" s="43" t="s">
        <v>115</v>
      </c>
      <c r="D47" s="14" t="s">
        <v>105</v>
      </c>
      <c r="E47" s="139">
        <f>E39*0.4*3.5</f>
        <v>837.9</v>
      </c>
      <c r="F47" s="167"/>
      <c r="G47" s="168"/>
      <c r="H47" s="88"/>
      <c r="I47" s="88"/>
      <c r="J47" s="88"/>
      <c r="K47" s="169"/>
      <c r="L47" s="167"/>
      <c r="M47" s="168"/>
      <c r="N47" s="168"/>
      <c r="O47" s="168"/>
      <c r="P47" s="169"/>
    </row>
    <row r="48" spans="1:16">
      <c r="A48" s="44">
        <v>13</v>
      </c>
      <c r="B48" s="164"/>
      <c r="C48" s="42" t="s">
        <v>156</v>
      </c>
      <c r="D48" s="14" t="s">
        <v>80</v>
      </c>
      <c r="E48" s="139">
        <f>E39</f>
        <v>598.5</v>
      </c>
      <c r="F48" s="167"/>
      <c r="G48" s="168"/>
      <c r="H48" s="88"/>
      <c r="I48" s="88"/>
      <c r="J48" s="88"/>
      <c r="K48" s="169"/>
      <c r="L48" s="167"/>
      <c r="M48" s="168"/>
      <c r="N48" s="168"/>
      <c r="O48" s="168"/>
      <c r="P48" s="169"/>
    </row>
    <row r="49" spans="1:19">
      <c r="A49" s="44">
        <f t="shared" si="7"/>
        <v>0</v>
      </c>
      <c r="B49" s="164"/>
      <c r="C49" s="43" t="s">
        <v>157</v>
      </c>
      <c r="D49" s="14" t="s">
        <v>80</v>
      </c>
      <c r="E49" s="139">
        <f>E48*1.05</f>
        <v>628.42500000000007</v>
      </c>
      <c r="F49" s="167"/>
      <c r="G49" s="168"/>
      <c r="H49" s="88"/>
      <c r="I49" s="88"/>
      <c r="J49" s="88"/>
      <c r="K49" s="169"/>
      <c r="L49" s="167"/>
      <c r="M49" s="168"/>
      <c r="N49" s="168"/>
      <c r="O49" s="168"/>
      <c r="P49" s="169"/>
    </row>
    <row r="50" spans="1:19">
      <c r="A50" s="44">
        <v>14</v>
      </c>
      <c r="B50" s="164"/>
      <c r="C50" s="42" t="s">
        <v>158</v>
      </c>
      <c r="D50" s="14" t="s">
        <v>80</v>
      </c>
      <c r="E50" s="139">
        <f>E37</f>
        <v>159.38</v>
      </c>
      <c r="F50" s="167"/>
      <c r="G50" s="168"/>
      <c r="H50" s="88"/>
      <c r="I50" s="88"/>
      <c r="J50" s="88"/>
      <c r="K50" s="169"/>
      <c r="L50" s="167"/>
      <c r="M50" s="168"/>
      <c r="N50" s="168"/>
      <c r="O50" s="168"/>
      <c r="P50" s="169"/>
    </row>
    <row r="51" spans="1:19">
      <c r="A51" s="44">
        <f t="shared" si="7"/>
        <v>0</v>
      </c>
      <c r="B51" s="164"/>
      <c r="C51" s="43" t="s">
        <v>159</v>
      </c>
      <c r="D51" s="14" t="s">
        <v>80</v>
      </c>
      <c r="E51" s="139">
        <f>E50</f>
        <v>159.38</v>
      </c>
      <c r="F51" s="167"/>
      <c r="G51" s="168"/>
      <c r="H51" s="88"/>
      <c r="I51" s="88"/>
      <c r="J51" s="88"/>
      <c r="K51" s="169"/>
      <c r="L51" s="167"/>
      <c r="M51" s="168"/>
      <c r="N51" s="168"/>
      <c r="O51" s="168"/>
      <c r="P51" s="169"/>
    </row>
    <row r="52" spans="1:19" ht="22.5">
      <c r="A52" s="44">
        <v>15</v>
      </c>
      <c r="B52" s="164"/>
      <c r="C52" s="42" t="s">
        <v>274</v>
      </c>
      <c r="D52" s="14" t="s">
        <v>82</v>
      </c>
      <c r="E52" s="139">
        <v>62</v>
      </c>
      <c r="F52" s="167"/>
      <c r="G52" s="168"/>
      <c r="H52" s="88"/>
      <c r="I52" s="88"/>
      <c r="J52" s="88"/>
      <c r="K52" s="169"/>
      <c r="L52" s="167"/>
      <c r="M52" s="168"/>
      <c r="N52" s="168"/>
      <c r="O52" s="168"/>
      <c r="P52" s="169"/>
      <c r="Q52" s="234"/>
      <c r="R52" s="234"/>
      <c r="S52" s="234"/>
    </row>
    <row r="53" spans="1:19">
      <c r="A53" s="44">
        <f t="shared" si="7"/>
        <v>0</v>
      </c>
      <c r="B53" s="164"/>
      <c r="C53" s="43" t="s">
        <v>275</v>
      </c>
      <c r="D53" s="14" t="s">
        <v>82</v>
      </c>
      <c r="E53" s="139">
        <v>62</v>
      </c>
      <c r="F53" s="167"/>
      <c r="G53" s="168"/>
      <c r="H53" s="88"/>
      <c r="I53" s="88"/>
      <c r="J53" s="88"/>
      <c r="K53" s="169"/>
      <c r="L53" s="167"/>
      <c r="M53" s="168"/>
      <c r="N53" s="168"/>
      <c r="O53" s="168"/>
      <c r="P53" s="169"/>
      <c r="Q53" s="234"/>
      <c r="R53" s="234"/>
      <c r="S53" s="234"/>
    </row>
    <row r="54" spans="1:19" ht="22.5">
      <c r="A54" s="44">
        <v>16</v>
      </c>
      <c r="B54" s="164"/>
      <c r="C54" s="42" t="s">
        <v>276</v>
      </c>
      <c r="D54" s="14" t="s">
        <v>82</v>
      </c>
      <c r="E54" s="139">
        <v>32</v>
      </c>
      <c r="F54" s="167"/>
      <c r="G54" s="168"/>
      <c r="H54" s="88"/>
      <c r="I54" s="88"/>
      <c r="J54" s="88"/>
      <c r="K54" s="169"/>
      <c r="L54" s="167"/>
      <c r="M54" s="168"/>
      <c r="N54" s="168"/>
      <c r="O54" s="168"/>
      <c r="P54" s="169"/>
      <c r="Q54" s="234"/>
      <c r="R54" s="234"/>
      <c r="S54" s="234"/>
    </row>
    <row r="55" spans="1:19">
      <c r="A55" s="44">
        <f t="shared" si="7"/>
        <v>0</v>
      </c>
      <c r="B55" s="164"/>
      <c r="C55" s="43" t="s">
        <v>160</v>
      </c>
      <c r="D55" s="14" t="s">
        <v>82</v>
      </c>
      <c r="E55" s="139">
        <v>32</v>
      </c>
      <c r="F55" s="167"/>
      <c r="G55" s="168"/>
      <c r="H55" s="88"/>
      <c r="I55" s="88"/>
      <c r="J55" s="88"/>
      <c r="K55" s="169"/>
      <c r="L55" s="167"/>
      <c r="M55" s="168"/>
      <c r="N55" s="168"/>
      <c r="O55" s="168"/>
      <c r="P55" s="169"/>
      <c r="S55" s="235"/>
    </row>
    <row r="56" spans="1:19" ht="22.5">
      <c r="A56" s="44">
        <v>17</v>
      </c>
      <c r="B56" s="164"/>
      <c r="C56" s="42" t="s">
        <v>161</v>
      </c>
      <c r="D56" s="14" t="s">
        <v>90</v>
      </c>
      <c r="E56" s="139">
        <v>1</v>
      </c>
      <c r="F56" s="167"/>
      <c r="G56" s="168"/>
      <c r="H56" s="88"/>
      <c r="I56" s="88"/>
      <c r="J56" s="88"/>
      <c r="K56" s="169"/>
      <c r="L56" s="167"/>
      <c r="M56" s="168"/>
      <c r="N56" s="168"/>
      <c r="O56" s="168"/>
      <c r="P56" s="169"/>
    </row>
    <row r="57" spans="1:19">
      <c r="A57" s="44">
        <f t="shared" si="7"/>
        <v>0</v>
      </c>
      <c r="B57" s="164"/>
      <c r="C57" s="43" t="s">
        <v>162</v>
      </c>
      <c r="D57" s="14" t="s">
        <v>90</v>
      </c>
      <c r="E57" s="139">
        <v>1</v>
      </c>
      <c r="F57" s="167"/>
      <c r="G57" s="168"/>
      <c r="H57" s="88"/>
      <c r="I57" s="88"/>
      <c r="J57" s="88"/>
      <c r="K57" s="169"/>
      <c r="L57" s="167"/>
      <c r="M57" s="168"/>
      <c r="N57" s="168"/>
      <c r="O57" s="168"/>
      <c r="P57" s="169"/>
    </row>
    <row r="58" spans="1:19">
      <c r="A58" s="44">
        <v>18</v>
      </c>
      <c r="B58" s="164"/>
      <c r="C58" s="42" t="s">
        <v>273</v>
      </c>
      <c r="D58" s="14" t="s">
        <v>90</v>
      </c>
      <c r="E58" s="139">
        <v>1</v>
      </c>
      <c r="F58" s="167"/>
      <c r="G58" s="168"/>
      <c r="H58" s="88"/>
      <c r="I58" s="88"/>
      <c r="J58" s="88"/>
      <c r="K58" s="169"/>
      <c r="L58" s="167"/>
      <c r="M58" s="168"/>
      <c r="N58" s="168"/>
      <c r="O58" s="168"/>
      <c r="P58" s="169"/>
    </row>
    <row r="59" spans="1:19">
      <c r="A59" s="44">
        <v>19</v>
      </c>
      <c r="B59" s="164"/>
      <c r="C59" s="42" t="s">
        <v>163</v>
      </c>
      <c r="D59" s="14" t="s">
        <v>90</v>
      </c>
      <c r="E59" s="139">
        <v>1</v>
      </c>
      <c r="F59" s="167"/>
      <c r="G59" s="168"/>
      <c r="H59" s="88"/>
      <c r="I59" s="88"/>
      <c r="J59" s="88"/>
      <c r="K59" s="169"/>
      <c r="L59" s="167"/>
      <c r="M59" s="168"/>
      <c r="N59" s="168"/>
      <c r="O59" s="168"/>
      <c r="P59" s="169"/>
    </row>
    <row r="60" spans="1:19" ht="22.5">
      <c r="A60" s="44">
        <v>20</v>
      </c>
      <c r="B60" s="164"/>
      <c r="C60" s="42" t="s">
        <v>164</v>
      </c>
      <c r="D60" s="14" t="s">
        <v>90</v>
      </c>
      <c r="E60" s="139">
        <v>1</v>
      </c>
      <c r="F60" s="167"/>
      <c r="G60" s="168"/>
      <c r="H60" s="92"/>
      <c r="I60" s="92"/>
      <c r="J60" s="92"/>
      <c r="K60" s="169"/>
      <c r="L60" s="167"/>
      <c r="M60" s="168"/>
      <c r="N60" s="168"/>
      <c r="O60" s="168"/>
      <c r="P60" s="169"/>
    </row>
    <row r="61" spans="1:19" ht="15.75" thickBot="1">
      <c r="A61" s="59">
        <f>IF(E61&gt;0,IF(F61&gt;0,1+MAX(#REF!),0),0)</f>
        <v>0</v>
      </c>
      <c r="B61" s="16"/>
      <c r="C61" s="64"/>
      <c r="D61" s="16"/>
      <c r="E61" s="17"/>
      <c r="F61" s="151">
        <f t="shared" ref="F61" si="8">IF(H61&gt;0.001,H61/G61,0)</f>
        <v>0</v>
      </c>
      <c r="G61" s="152">
        <f t="shared" ref="G61" si="9">IF(H61&gt;0.001,5,0)</f>
        <v>0</v>
      </c>
      <c r="H61" s="65"/>
      <c r="I61" s="65"/>
      <c r="J61" s="65"/>
      <c r="K61" s="153">
        <f t="shared" ref="K61" si="10">SUM(H61:J61)</f>
        <v>0</v>
      </c>
      <c r="L61" s="151">
        <f t="shared" ref="L61" si="11">ROUND($E61*F61,2)</f>
        <v>0</v>
      </c>
      <c r="M61" s="152">
        <f t="shared" ref="M61:O61" si="12">ROUND($E61*H61,2)</f>
        <v>0</v>
      </c>
      <c r="N61" s="152">
        <f t="shared" si="12"/>
        <v>0</v>
      </c>
      <c r="O61" s="152">
        <f t="shared" si="12"/>
        <v>0</v>
      </c>
      <c r="P61" s="153">
        <f t="shared" ref="P61" si="13">SUM(M61:O61)</f>
        <v>0</v>
      </c>
    </row>
    <row r="62" spans="1:19" ht="15.75" customHeight="1" thickBot="1">
      <c r="A62" s="311" t="s">
        <v>203</v>
      </c>
      <c r="B62" s="312"/>
      <c r="C62" s="312"/>
      <c r="D62" s="312"/>
      <c r="E62" s="312"/>
      <c r="F62" s="309"/>
      <c r="G62" s="309"/>
      <c r="H62" s="309"/>
      <c r="I62" s="309"/>
      <c r="J62" s="309"/>
      <c r="K62" s="310"/>
      <c r="L62" s="36">
        <f>SUM(L15:L61)</f>
        <v>0</v>
      </c>
      <c r="M62" s="36">
        <f>SUM(M15:M61)</f>
        <v>0</v>
      </c>
      <c r="N62" s="36">
        <f>SUM(N15:N61)</f>
        <v>0</v>
      </c>
      <c r="O62" s="75">
        <f>SUM(O15:O61)</f>
        <v>0</v>
      </c>
      <c r="P62" s="60">
        <f>SUM(P15:P61)</f>
        <v>0</v>
      </c>
    </row>
    <row r="63" spans="1:19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9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8" s="1" customFormat="1" ht="11.25">
      <c r="A65" s="1" t="s">
        <v>77</v>
      </c>
      <c r="B65" s="6"/>
      <c r="C65" s="236"/>
      <c r="D65" s="236"/>
      <c r="E65" s="236"/>
      <c r="F65" s="236"/>
      <c r="G65" s="236"/>
      <c r="H65" s="236"/>
    </row>
    <row r="66" spans="1:8" s="1" customFormat="1" ht="11.25">
      <c r="A66" s="6"/>
      <c r="B66" s="6"/>
      <c r="C66" s="237" t="s">
        <v>78</v>
      </c>
      <c r="D66" s="237"/>
      <c r="E66" s="237"/>
      <c r="F66" s="237"/>
      <c r="G66" s="237"/>
      <c r="H66" s="237"/>
    </row>
    <row r="67" spans="1:8" s="1" customFormat="1" ht="11.25">
      <c r="A67" s="6"/>
      <c r="B67" s="6"/>
      <c r="C67" s="6"/>
      <c r="D67" s="6"/>
      <c r="E67" s="6"/>
      <c r="F67" s="6"/>
      <c r="G67" s="6"/>
      <c r="H67" s="6"/>
    </row>
    <row r="68" spans="1:8" s="1" customFormat="1" ht="11.25">
      <c r="A68" s="1" t="s">
        <v>310</v>
      </c>
      <c r="B68" s="6"/>
      <c r="C68" s="6"/>
      <c r="D68" s="6"/>
      <c r="E68" s="6"/>
      <c r="F68" s="6"/>
      <c r="G68" s="6"/>
      <c r="H68" s="6"/>
    </row>
  </sheetData>
  <mergeCells count="20">
    <mergeCell ref="C65:H65"/>
    <mergeCell ref="C66:H66"/>
    <mergeCell ref="D7:K7"/>
    <mergeCell ref="D8:K8"/>
    <mergeCell ref="F13:K13"/>
    <mergeCell ref="A9:P9"/>
    <mergeCell ref="J10:M10"/>
    <mergeCell ref="L13:P13"/>
    <mergeCell ref="L11:M11"/>
    <mergeCell ref="N11:O11"/>
    <mergeCell ref="D6:K6"/>
    <mergeCell ref="A1:J1"/>
    <mergeCell ref="A2:J2"/>
    <mergeCell ref="C3:I3"/>
    <mergeCell ref="A62:K62"/>
    <mergeCell ref="A13:A14"/>
    <mergeCell ref="B13:B14"/>
    <mergeCell ref="C13:C14"/>
    <mergeCell ref="D13:D14"/>
    <mergeCell ref="E13:E14"/>
  </mergeCells>
  <pageMargins left="0.36458333333333331" right="0.3437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P41"/>
  <sheetViews>
    <sheetView zoomScaleNormal="100" workbookViewId="0">
      <selection activeCell="A42" sqref="A42"/>
    </sheetView>
  </sheetViews>
  <sheetFormatPr defaultColWidth="9.140625" defaultRowHeight="15"/>
  <cols>
    <col min="1" max="1" width="3.5703125" style="159" customWidth="1"/>
    <col min="2" max="2" width="6" style="159" customWidth="1"/>
    <col min="3" max="3" width="33.7109375" style="159" customWidth="1"/>
    <col min="4" max="4" width="4" style="159" bestFit="1" customWidth="1"/>
    <col min="5" max="5" width="6.85546875" style="159" customWidth="1"/>
    <col min="6" max="6" width="4.28515625" style="159" customWidth="1"/>
    <col min="7" max="7" width="5.28515625" style="159" customWidth="1"/>
    <col min="8" max="8" width="4" style="159" customWidth="1"/>
    <col min="9" max="9" width="4.85546875" style="159" customWidth="1"/>
    <col min="10" max="10" width="4" style="159" customWidth="1"/>
    <col min="11" max="11" width="4.85546875" style="159" customWidth="1"/>
    <col min="12" max="13" width="6.5703125" style="159" customWidth="1"/>
    <col min="14" max="14" width="7.42578125" style="159" customWidth="1"/>
    <col min="15" max="15" width="5.7109375" style="159" customWidth="1"/>
    <col min="16" max="16" width="7.42578125" style="159" customWidth="1"/>
    <col min="17" max="16384" width="9.140625" style="159"/>
  </cols>
  <sheetData>
    <row r="1" spans="1:16">
      <c r="A1" s="305" t="s">
        <v>71</v>
      </c>
      <c r="B1" s="305"/>
      <c r="C1" s="305"/>
      <c r="D1" s="305"/>
      <c r="E1" s="305"/>
      <c r="F1" s="305"/>
      <c r="G1" s="305"/>
      <c r="H1" s="305"/>
      <c r="I1" s="305"/>
      <c r="J1" s="305"/>
      <c r="K1" s="29"/>
      <c r="L1" s="26"/>
      <c r="M1" s="26"/>
      <c r="N1" s="26"/>
      <c r="O1" s="26"/>
      <c r="P1" s="29"/>
    </row>
    <row r="2" spans="1:16">
      <c r="A2" s="306" t="s">
        <v>44</v>
      </c>
      <c r="B2" s="306"/>
      <c r="C2" s="306"/>
      <c r="D2" s="306"/>
      <c r="E2" s="306"/>
      <c r="F2" s="306"/>
      <c r="G2" s="306"/>
      <c r="H2" s="306"/>
      <c r="I2" s="306"/>
      <c r="J2" s="306"/>
      <c r="K2" s="29"/>
      <c r="L2" s="26"/>
      <c r="M2" s="26"/>
      <c r="N2" s="26"/>
      <c r="O2" s="26"/>
      <c r="P2" s="29"/>
    </row>
    <row r="3" spans="1:16">
      <c r="A3" s="135"/>
      <c r="B3" s="135"/>
      <c r="C3" s="247" t="s">
        <v>17</v>
      </c>
      <c r="D3" s="247"/>
      <c r="E3" s="247"/>
      <c r="F3" s="247"/>
      <c r="G3" s="247"/>
      <c r="H3" s="247"/>
      <c r="I3" s="247"/>
      <c r="J3" s="135"/>
      <c r="K3" s="29"/>
      <c r="L3" s="26"/>
      <c r="M3" s="26"/>
      <c r="N3" s="26"/>
      <c r="O3" s="26"/>
      <c r="P3" s="29"/>
    </row>
    <row r="4" spans="1:16">
      <c r="A4" s="26"/>
      <c r="B4" s="26"/>
      <c r="C4" s="27" t="s">
        <v>52</v>
      </c>
      <c r="D4" s="1" t="s">
        <v>214</v>
      </c>
      <c r="E4" s="1"/>
      <c r="F4" s="1"/>
      <c r="G4" s="1"/>
      <c r="H4" s="1"/>
      <c r="I4" s="1"/>
      <c r="J4" s="1"/>
      <c r="K4" s="1"/>
      <c r="L4" s="26"/>
      <c r="M4" s="26"/>
      <c r="N4" s="26"/>
      <c r="O4" s="26"/>
      <c r="P4" s="29"/>
    </row>
    <row r="5" spans="1:16">
      <c r="A5" s="26"/>
      <c r="B5" s="26"/>
      <c r="C5" s="27" t="s">
        <v>18</v>
      </c>
      <c r="D5" s="1" t="s">
        <v>214</v>
      </c>
      <c r="E5" s="1"/>
      <c r="F5" s="1"/>
      <c r="G5" s="1"/>
      <c r="H5" s="1"/>
      <c r="I5" s="1"/>
      <c r="J5" s="1"/>
      <c r="K5" s="1"/>
      <c r="L5" s="26"/>
      <c r="M5" s="26"/>
      <c r="N5" s="26"/>
      <c r="O5" s="26"/>
      <c r="P5" s="29"/>
    </row>
    <row r="6" spans="1:16">
      <c r="A6" s="26"/>
      <c r="B6" s="26"/>
      <c r="C6" s="28" t="s">
        <v>53</v>
      </c>
      <c r="D6" s="292" t="s">
        <v>211</v>
      </c>
      <c r="E6" s="292"/>
      <c r="F6" s="292"/>
      <c r="G6" s="292"/>
      <c r="H6" s="292"/>
      <c r="I6" s="292"/>
      <c r="J6" s="292"/>
      <c r="K6" s="292"/>
      <c r="L6" s="26"/>
      <c r="M6" s="26"/>
      <c r="N6" s="26"/>
      <c r="O6" s="26"/>
      <c r="P6" s="29"/>
    </row>
    <row r="7" spans="1:16">
      <c r="A7" s="26"/>
      <c r="B7" s="26"/>
      <c r="C7" s="28" t="s">
        <v>54</v>
      </c>
      <c r="D7" s="292" t="s">
        <v>212</v>
      </c>
      <c r="E7" s="292"/>
      <c r="F7" s="292"/>
      <c r="G7" s="292"/>
      <c r="H7" s="292"/>
      <c r="I7" s="292"/>
      <c r="J7" s="292"/>
      <c r="K7" s="292"/>
      <c r="L7" s="26"/>
      <c r="M7" s="26"/>
      <c r="N7" s="26"/>
      <c r="O7" s="26"/>
      <c r="P7" s="29"/>
    </row>
    <row r="8" spans="1:16">
      <c r="A8" s="26"/>
      <c r="B8" s="26"/>
      <c r="C8" s="125" t="s">
        <v>20</v>
      </c>
      <c r="D8" s="292"/>
      <c r="E8" s="292"/>
      <c r="F8" s="292"/>
      <c r="G8" s="292"/>
      <c r="H8" s="292"/>
      <c r="I8" s="292"/>
      <c r="J8" s="292"/>
      <c r="K8" s="292"/>
      <c r="L8" s="26"/>
      <c r="M8" s="26"/>
      <c r="N8" s="26"/>
      <c r="O8" s="26"/>
      <c r="P8" s="29"/>
    </row>
    <row r="9" spans="1:16" ht="15" customHeight="1">
      <c r="A9" s="294" t="s">
        <v>213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</row>
    <row r="10" spans="1:16">
      <c r="A10" s="26"/>
      <c r="B10" s="26"/>
      <c r="C10" s="26"/>
      <c r="D10" s="160"/>
      <c r="E10" s="26"/>
      <c r="F10" s="26"/>
      <c r="G10" s="26"/>
      <c r="H10" s="26"/>
      <c r="I10" s="26"/>
      <c r="J10" s="293" t="s">
        <v>55</v>
      </c>
      <c r="K10" s="293"/>
      <c r="L10" s="293"/>
      <c r="M10" s="293"/>
      <c r="N10" s="30">
        <f>P35</f>
        <v>0</v>
      </c>
      <c r="O10" s="26"/>
      <c r="P10" s="29"/>
    </row>
    <row r="11" spans="1:16">
      <c r="A11" s="56"/>
      <c r="B11" s="55"/>
      <c r="C11" s="26"/>
      <c r="D11" s="55"/>
      <c r="E11" s="55"/>
      <c r="F11" s="26"/>
      <c r="G11" s="26"/>
      <c r="H11" s="26"/>
      <c r="I11" s="26"/>
      <c r="J11" s="26"/>
      <c r="K11" s="26"/>
      <c r="L11" s="318" t="s">
        <v>8</v>
      </c>
      <c r="M11" s="318"/>
      <c r="N11" s="291"/>
      <c r="O11" s="292"/>
      <c r="P11" s="26"/>
    </row>
    <row r="12" spans="1:16" ht="15.75" thickBot="1">
      <c r="A12" s="56"/>
      <c r="B12" s="55"/>
      <c r="C12" s="26"/>
      <c r="D12" s="55"/>
      <c r="E12" s="55"/>
      <c r="F12" s="26"/>
      <c r="G12" s="26"/>
      <c r="H12" s="26"/>
      <c r="I12" s="26"/>
      <c r="J12" s="26"/>
      <c r="K12" s="26"/>
      <c r="L12" s="138"/>
      <c r="M12" s="138"/>
      <c r="N12" s="136"/>
      <c r="O12" s="136"/>
      <c r="P12" s="26"/>
    </row>
    <row r="13" spans="1:16" ht="15.75" customHeight="1" thickBot="1">
      <c r="A13" s="257" t="s">
        <v>24</v>
      </c>
      <c r="B13" s="296" t="s">
        <v>56</v>
      </c>
      <c r="C13" s="298" t="s">
        <v>57</v>
      </c>
      <c r="D13" s="300" t="s">
        <v>58</v>
      </c>
      <c r="E13" s="302" t="s">
        <v>59</v>
      </c>
      <c r="F13" s="307" t="s">
        <v>60</v>
      </c>
      <c r="G13" s="289"/>
      <c r="H13" s="289"/>
      <c r="I13" s="289"/>
      <c r="J13" s="289"/>
      <c r="K13" s="290"/>
      <c r="L13" s="288" t="s">
        <v>61</v>
      </c>
      <c r="M13" s="289"/>
      <c r="N13" s="289"/>
      <c r="O13" s="289"/>
      <c r="P13" s="290"/>
    </row>
    <row r="14" spans="1:16" ht="78.75" customHeight="1" thickBot="1">
      <c r="A14" s="295"/>
      <c r="B14" s="297"/>
      <c r="C14" s="299"/>
      <c r="D14" s="301"/>
      <c r="E14" s="303"/>
      <c r="F14" s="32" t="s">
        <v>62</v>
      </c>
      <c r="G14" s="134" t="s">
        <v>75</v>
      </c>
      <c r="H14" s="134" t="s">
        <v>63</v>
      </c>
      <c r="I14" s="134" t="s">
        <v>64</v>
      </c>
      <c r="J14" s="134" t="s">
        <v>65</v>
      </c>
      <c r="K14" s="33" t="s">
        <v>66</v>
      </c>
      <c r="L14" s="34" t="s">
        <v>62</v>
      </c>
      <c r="M14" s="134" t="s">
        <v>63</v>
      </c>
      <c r="N14" s="134" t="s">
        <v>64</v>
      </c>
      <c r="O14" s="134" t="s">
        <v>65</v>
      </c>
      <c r="P14" s="33" t="s">
        <v>66</v>
      </c>
    </row>
    <row r="15" spans="1:16">
      <c r="A15" s="37"/>
      <c r="B15" s="35"/>
      <c r="C15" s="51"/>
      <c r="D15" s="52"/>
      <c r="E15" s="53"/>
      <c r="F15" s="167">
        <f t="shared" ref="F15:F34" si="0">IF(H15&gt;0.001,H15/G15,0)</f>
        <v>0</v>
      </c>
      <c r="G15" s="168">
        <f t="shared" ref="G15:G34" si="1">IF(H15&gt;0.001,5,0)</f>
        <v>0</v>
      </c>
      <c r="H15" s="49"/>
      <c r="I15" s="49"/>
      <c r="J15" s="49"/>
      <c r="K15" s="169">
        <f t="shared" ref="K15:K34" si="2">SUM(H15:J15)</f>
        <v>0</v>
      </c>
      <c r="L15" s="180">
        <f t="shared" ref="L15:L34" si="3">ROUND($E15*F15,2)</f>
        <v>0</v>
      </c>
      <c r="M15" s="178">
        <f t="shared" ref="M15:O34" si="4">ROUND($E15*H15,2)</f>
        <v>0</v>
      </c>
      <c r="N15" s="178">
        <f t="shared" si="4"/>
        <v>0</v>
      </c>
      <c r="O15" s="178">
        <f t="shared" si="4"/>
        <v>0</v>
      </c>
      <c r="P15" s="181">
        <f t="shared" ref="P15:P34" si="5">SUM(M15:O15)</f>
        <v>0</v>
      </c>
    </row>
    <row r="16" spans="1:16" ht="22.5">
      <c r="A16" s="44">
        <v>1</v>
      </c>
      <c r="B16" s="35"/>
      <c r="C16" s="40" t="s">
        <v>165</v>
      </c>
      <c r="D16" s="50" t="s">
        <v>88</v>
      </c>
      <c r="E16" s="154">
        <v>328.6</v>
      </c>
      <c r="F16" s="167"/>
      <c r="G16" s="168"/>
      <c r="H16" s="88"/>
      <c r="I16" s="88"/>
      <c r="J16" s="88"/>
      <c r="K16" s="169"/>
      <c r="L16" s="167"/>
      <c r="M16" s="168"/>
      <c r="N16" s="168"/>
      <c r="O16" s="168"/>
      <c r="P16" s="169"/>
    </row>
    <row r="17" spans="1:16" ht="22.5">
      <c r="A17" s="44">
        <v>2</v>
      </c>
      <c r="B17" s="35"/>
      <c r="C17" s="40" t="s">
        <v>223</v>
      </c>
      <c r="D17" s="50" t="s">
        <v>88</v>
      </c>
      <c r="E17" s="154">
        <f>E16</f>
        <v>328.6</v>
      </c>
      <c r="F17" s="167"/>
      <c r="G17" s="168"/>
      <c r="H17" s="88"/>
      <c r="I17" s="88"/>
      <c r="J17" s="88"/>
      <c r="K17" s="169"/>
      <c r="L17" s="167"/>
      <c r="M17" s="168"/>
      <c r="N17" s="168"/>
      <c r="O17" s="168"/>
      <c r="P17" s="169"/>
    </row>
    <row r="18" spans="1:16">
      <c r="A18" s="44">
        <v>3</v>
      </c>
      <c r="B18" s="35"/>
      <c r="C18" s="42" t="s">
        <v>166</v>
      </c>
      <c r="D18" s="14" t="s">
        <v>88</v>
      </c>
      <c r="E18" s="155">
        <f>E16</f>
        <v>328.6</v>
      </c>
      <c r="F18" s="167"/>
      <c r="G18" s="168"/>
      <c r="H18" s="88"/>
      <c r="I18" s="88"/>
      <c r="J18" s="88"/>
      <c r="K18" s="169"/>
      <c r="L18" s="167"/>
      <c r="M18" s="168"/>
      <c r="N18" s="168"/>
      <c r="O18" s="168"/>
      <c r="P18" s="169"/>
    </row>
    <row r="19" spans="1:16">
      <c r="A19" s="44">
        <v>4</v>
      </c>
      <c r="B19" s="35"/>
      <c r="C19" s="54" t="s">
        <v>192</v>
      </c>
      <c r="D19" s="14" t="s">
        <v>88</v>
      </c>
      <c r="E19" s="155">
        <f>E18</f>
        <v>328.6</v>
      </c>
      <c r="F19" s="167"/>
      <c r="G19" s="168"/>
      <c r="H19" s="88"/>
      <c r="I19" s="88"/>
      <c r="J19" s="88"/>
      <c r="K19" s="169"/>
      <c r="L19" s="167"/>
      <c r="M19" s="168"/>
      <c r="N19" s="168"/>
      <c r="O19" s="168"/>
      <c r="P19" s="169"/>
    </row>
    <row r="20" spans="1:16">
      <c r="A20" s="44">
        <f t="shared" ref="A20:A22" si="6">IF(E20&gt;0,IF(F20&gt;0,1+MAX(A5:A19),0),0)</f>
        <v>0</v>
      </c>
      <c r="B20" s="35"/>
      <c r="C20" s="57" t="s">
        <v>114</v>
      </c>
      <c r="D20" s="14" t="s">
        <v>105</v>
      </c>
      <c r="E20" s="155">
        <f>E19*0.2</f>
        <v>65.720000000000013</v>
      </c>
      <c r="F20" s="167"/>
      <c r="G20" s="168"/>
      <c r="H20" s="88"/>
      <c r="I20" s="88"/>
      <c r="J20" s="88"/>
      <c r="K20" s="169"/>
      <c r="L20" s="167"/>
      <c r="M20" s="168"/>
      <c r="N20" s="168"/>
      <c r="O20" s="168"/>
      <c r="P20" s="169"/>
    </row>
    <row r="21" spans="1:16" ht="22.5">
      <c r="A21" s="44">
        <f t="shared" si="6"/>
        <v>0</v>
      </c>
      <c r="B21" s="46"/>
      <c r="C21" s="43" t="s">
        <v>224</v>
      </c>
      <c r="D21" s="14" t="s">
        <v>126</v>
      </c>
      <c r="E21" s="155">
        <f>E19*1.1</f>
        <v>361.46000000000004</v>
      </c>
      <c r="F21" s="167"/>
      <c r="G21" s="168"/>
      <c r="H21" s="88"/>
      <c r="I21" s="88"/>
      <c r="J21" s="88"/>
      <c r="K21" s="169"/>
      <c r="L21" s="167"/>
      <c r="M21" s="168"/>
      <c r="N21" s="168"/>
      <c r="O21" s="168"/>
      <c r="P21" s="169"/>
    </row>
    <row r="22" spans="1:16">
      <c r="A22" s="44">
        <f t="shared" si="6"/>
        <v>0</v>
      </c>
      <c r="B22" s="46"/>
      <c r="C22" s="43" t="s">
        <v>127</v>
      </c>
      <c r="D22" s="14" t="s">
        <v>105</v>
      </c>
      <c r="E22" s="155">
        <f>E19*6</f>
        <v>1971.6000000000001</v>
      </c>
      <c r="F22" s="167"/>
      <c r="G22" s="168"/>
      <c r="H22" s="88"/>
      <c r="I22" s="88"/>
      <c r="J22" s="88"/>
      <c r="K22" s="169"/>
      <c r="L22" s="167"/>
      <c r="M22" s="168"/>
      <c r="N22" s="168"/>
      <c r="O22" s="168"/>
      <c r="P22" s="169"/>
    </row>
    <row r="23" spans="1:16">
      <c r="A23" s="44">
        <v>5</v>
      </c>
      <c r="B23" s="46"/>
      <c r="C23" s="42" t="s">
        <v>185</v>
      </c>
      <c r="D23" s="14" t="s">
        <v>88</v>
      </c>
      <c r="E23" s="15">
        <f>2.6*2.1*2</f>
        <v>10.920000000000002</v>
      </c>
      <c r="F23" s="167"/>
      <c r="G23" s="168"/>
      <c r="H23" s="92"/>
      <c r="I23" s="92"/>
      <c r="J23" s="92"/>
      <c r="K23" s="169"/>
      <c r="L23" s="167"/>
      <c r="M23" s="168"/>
      <c r="N23" s="168"/>
      <c r="O23" s="168"/>
      <c r="P23" s="169"/>
    </row>
    <row r="24" spans="1:16">
      <c r="A24" s="44">
        <f>IF(E24&gt;0,IF(F24&gt;0,1+MAX(A10:A23),0),0)</f>
        <v>0</v>
      </c>
      <c r="B24" s="46"/>
      <c r="C24" s="43" t="s">
        <v>225</v>
      </c>
      <c r="D24" s="14" t="s">
        <v>88</v>
      </c>
      <c r="E24" s="15">
        <f>E23*1.1</f>
        <v>12.012000000000002</v>
      </c>
      <c r="F24" s="167"/>
      <c r="G24" s="168"/>
      <c r="H24" s="92"/>
      <c r="I24" s="92"/>
      <c r="J24" s="92"/>
      <c r="K24" s="169"/>
      <c r="L24" s="167"/>
      <c r="M24" s="168"/>
      <c r="N24" s="168"/>
      <c r="O24" s="168"/>
      <c r="P24" s="169"/>
    </row>
    <row r="25" spans="1:16">
      <c r="A25" s="44">
        <f>IF(E25&gt;0,IF(F25&gt;0,1+MAX(A11:A24),0),0)</f>
        <v>0</v>
      </c>
      <c r="B25" s="46"/>
      <c r="C25" s="133" t="s">
        <v>128</v>
      </c>
      <c r="D25" s="14" t="s">
        <v>82</v>
      </c>
      <c r="E25" s="15">
        <f>E23*4</f>
        <v>43.680000000000007</v>
      </c>
      <c r="F25" s="167"/>
      <c r="G25" s="168"/>
      <c r="H25" s="92"/>
      <c r="I25" s="92"/>
      <c r="J25" s="92"/>
      <c r="K25" s="169"/>
      <c r="L25" s="167"/>
      <c r="M25" s="168"/>
      <c r="N25" s="168"/>
      <c r="O25" s="168"/>
      <c r="P25" s="169"/>
    </row>
    <row r="26" spans="1:16">
      <c r="A26" s="44">
        <f>IF(E26&gt;0,IF(F26&gt;0,1+MAX(A12:A25),0),0)</f>
        <v>0</v>
      </c>
      <c r="B26" s="46"/>
      <c r="C26" s="133" t="s">
        <v>127</v>
      </c>
      <c r="D26" s="14" t="s">
        <v>105</v>
      </c>
      <c r="E26" s="15">
        <f>E23*6</f>
        <v>65.52000000000001</v>
      </c>
      <c r="F26" s="167"/>
      <c r="G26" s="168"/>
      <c r="H26" s="92"/>
      <c r="I26" s="92"/>
      <c r="J26" s="92"/>
      <c r="K26" s="169"/>
      <c r="L26" s="167"/>
      <c r="M26" s="168"/>
      <c r="N26" s="168"/>
      <c r="O26" s="168"/>
      <c r="P26" s="169"/>
    </row>
    <row r="27" spans="1:16" ht="22.5">
      <c r="A27" s="44">
        <v>6</v>
      </c>
      <c r="B27" s="46"/>
      <c r="C27" s="42" t="s">
        <v>226</v>
      </c>
      <c r="D27" s="14" t="s">
        <v>88</v>
      </c>
      <c r="E27" s="155">
        <f>E23</f>
        <v>10.920000000000002</v>
      </c>
      <c r="F27" s="167"/>
      <c r="G27" s="168"/>
      <c r="H27" s="92"/>
      <c r="I27" s="92"/>
      <c r="J27" s="92"/>
      <c r="K27" s="169"/>
      <c r="L27" s="167"/>
      <c r="M27" s="168"/>
      <c r="N27" s="168"/>
      <c r="O27" s="168"/>
      <c r="P27" s="169"/>
    </row>
    <row r="28" spans="1:16">
      <c r="A28" s="44">
        <f>IF(E28&gt;0,IF(F28&gt;0,1+MAX(A16:A27),0),0)</f>
        <v>0</v>
      </c>
      <c r="B28" s="46"/>
      <c r="C28" s="43" t="s">
        <v>130</v>
      </c>
      <c r="D28" s="14" t="s">
        <v>105</v>
      </c>
      <c r="E28" s="155">
        <f>E27*7</f>
        <v>76.440000000000012</v>
      </c>
      <c r="F28" s="167"/>
      <c r="G28" s="168"/>
      <c r="H28" s="92"/>
      <c r="I28" s="92"/>
      <c r="J28" s="92"/>
      <c r="K28" s="169"/>
      <c r="L28" s="167"/>
      <c r="M28" s="168"/>
      <c r="N28" s="168"/>
      <c r="O28" s="168"/>
      <c r="P28" s="169"/>
    </row>
    <row r="29" spans="1:16">
      <c r="A29" s="44">
        <f>IF(E29&gt;0,IF(F29&gt;0,1+MAX(A17:A28),0),0)</f>
        <v>0</v>
      </c>
      <c r="B29" s="46"/>
      <c r="C29" s="43" t="s">
        <v>131</v>
      </c>
      <c r="D29" s="14" t="s">
        <v>88</v>
      </c>
      <c r="E29" s="155">
        <f>E27*1.15</f>
        <v>12.558000000000002</v>
      </c>
      <c r="F29" s="167"/>
      <c r="G29" s="168"/>
      <c r="H29" s="88"/>
      <c r="I29" s="88"/>
      <c r="J29" s="88"/>
      <c r="K29" s="169"/>
      <c r="L29" s="167"/>
      <c r="M29" s="168"/>
      <c r="N29" s="168"/>
      <c r="O29" s="168"/>
      <c r="P29" s="169"/>
    </row>
    <row r="30" spans="1:16">
      <c r="A30" s="44">
        <f>IF(E30&gt;0,IF(F30&gt;0,1+MAX(A18:A29),0),0)</f>
        <v>0</v>
      </c>
      <c r="B30" s="46"/>
      <c r="C30" s="43" t="s">
        <v>132</v>
      </c>
      <c r="D30" s="14" t="s">
        <v>103</v>
      </c>
      <c r="E30" s="155">
        <v>94</v>
      </c>
      <c r="F30" s="167"/>
      <c r="G30" s="168"/>
      <c r="H30" s="88"/>
      <c r="I30" s="88"/>
      <c r="J30" s="88"/>
      <c r="K30" s="169"/>
      <c r="L30" s="167"/>
      <c r="M30" s="168"/>
      <c r="N30" s="168"/>
      <c r="O30" s="168"/>
      <c r="P30" s="169"/>
    </row>
    <row r="31" spans="1:16" ht="22.5">
      <c r="A31" s="44">
        <v>7</v>
      </c>
      <c r="B31" s="14"/>
      <c r="C31" s="42" t="s">
        <v>186</v>
      </c>
      <c r="D31" s="14" t="s">
        <v>88</v>
      </c>
      <c r="E31" s="155">
        <f>E23</f>
        <v>10.920000000000002</v>
      </c>
      <c r="F31" s="167"/>
      <c r="G31" s="168"/>
      <c r="H31" s="88"/>
      <c r="I31" s="88"/>
      <c r="J31" s="88"/>
      <c r="K31" s="169"/>
      <c r="L31" s="167"/>
      <c r="M31" s="168"/>
      <c r="N31" s="168"/>
      <c r="O31" s="168"/>
      <c r="P31" s="169"/>
    </row>
    <row r="32" spans="1:16">
      <c r="A32" s="44">
        <f>IF(E32&gt;0,IF(F32&gt;0,1+MAX(A17:A31),0),0)</f>
        <v>0</v>
      </c>
      <c r="B32" s="14"/>
      <c r="C32" s="43" t="s">
        <v>114</v>
      </c>
      <c r="D32" s="14" t="s">
        <v>105</v>
      </c>
      <c r="E32" s="155">
        <f>E31*0.2</f>
        <v>2.1840000000000006</v>
      </c>
      <c r="F32" s="167"/>
      <c r="G32" s="168"/>
      <c r="H32" s="88"/>
      <c r="I32" s="88"/>
      <c r="J32" s="88"/>
      <c r="K32" s="169"/>
      <c r="L32" s="167"/>
      <c r="M32" s="168"/>
      <c r="N32" s="168"/>
      <c r="O32" s="168"/>
      <c r="P32" s="169"/>
    </row>
    <row r="33" spans="1:16">
      <c r="A33" s="44">
        <f>IF(E33&gt;0,IF(F33&gt;0,1+MAX(A18:A32),0),0)</f>
        <v>0</v>
      </c>
      <c r="B33" s="14"/>
      <c r="C33" s="43" t="s">
        <v>115</v>
      </c>
      <c r="D33" s="14" t="s">
        <v>105</v>
      </c>
      <c r="E33" s="155">
        <f>E31*3.5</f>
        <v>38.220000000000006</v>
      </c>
      <c r="F33" s="167"/>
      <c r="G33" s="168"/>
      <c r="H33" s="88"/>
      <c r="I33" s="88"/>
      <c r="J33" s="88"/>
      <c r="K33" s="169"/>
      <c r="L33" s="167"/>
      <c r="M33" s="168"/>
      <c r="N33" s="168"/>
      <c r="O33" s="168"/>
      <c r="P33" s="169"/>
    </row>
    <row r="34" spans="1:16" ht="15.75" thickBot="1">
      <c r="A34" s="111">
        <f>IF(E34&gt;0,IF(F34&gt;0,1+MAX(A20:A30),0),0)</f>
        <v>0</v>
      </c>
      <c r="B34" s="130"/>
      <c r="C34" s="90"/>
      <c r="D34" s="11"/>
      <c r="E34" s="101"/>
      <c r="F34" s="189">
        <f t="shared" si="0"/>
        <v>0</v>
      </c>
      <c r="G34" s="190">
        <f t="shared" si="1"/>
        <v>0</v>
      </c>
      <c r="H34" s="190"/>
      <c r="I34" s="190"/>
      <c r="J34" s="190"/>
      <c r="K34" s="191">
        <f t="shared" si="2"/>
        <v>0</v>
      </c>
      <c r="L34" s="151">
        <f t="shared" si="3"/>
        <v>0</v>
      </c>
      <c r="M34" s="152">
        <f t="shared" si="4"/>
        <v>0</v>
      </c>
      <c r="N34" s="152">
        <f t="shared" si="4"/>
        <v>0</v>
      </c>
      <c r="O34" s="152">
        <f t="shared" si="4"/>
        <v>0</v>
      </c>
      <c r="P34" s="153">
        <f t="shared" si="5"/>
        <v>0</v>
      </c>
    </row>
    <row r="35" spans="1:16" ht="15.75" customHeight="1" thickBot="1">
      <c r="A35" s="308" t="s">
        <v>203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10"/>
      <c r="L35" s="36">
        <f>SUM(L15:L34)</f>
        <v>0</v>
      </c>
      <c r="M35" s="36">
        <f>SUM(M15:M34)</f>
        <v>0</v>
      </c>
      <c r="N35" s="36">
        <f>SUM(N15:N34)</f>
        <v>0</v>
      </c>
      <c r="O35" s="36">
        <f>SUM(O15:O34)</f>
        <v>0</v>
      </c>
      <c r="P35" s="60">
        <f>SUM(P15:P34)</f>
        <v>0</v>
      </c>
    </row>
    <row r="36" spans="1:1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s="1" customFormat="1" ht="11.25">
      <c r="A38" s="1" t="s">
        <v>77</v>
      </c>
      <c r="B38" s="6"/>
      <c r="C38" s="236"/>
      <c r="D38" s="236"/>
      <c r="E38" s="236"/>
      <c r="F38" s="236"/>
      <c r="G38" s="236"/>
      <c r="H38" s="236"/>
    </row>
    <row r="39" spans="1:16" s="1" customFormat="1" ht="11.25">
      <c r="A39" s="6"/>
      <c r="B39" s="6"/>
      <c r="C39" s="237" t="s">
        <v>78</v>
      </c>
      <c r="D39" s="237"/>
      <c r="E39" s="237"/>
      <c r="F39" s="237"/>
      <c r="G39" s="237"/>
      <c r="H39" s="237"/>
    </row>
    <row r="40" spans="1:16" s="1" customFormat="1" ht="11.25">
      <c r="A40" s="6"/>
      <c r="B40" s="6"/>
      <c r="C40" s="6"/>
      <c r="D40" s="6"/>
      <c r="E40" s="6"/>
      <c r="F40" s="6"/>
      <c r="G40" s="6"/>
      <c r="H40" s="6"/>
    </row>
    <row r="41" spans="1:16" s="1" customFormat="1" ht="11.25">
      <c r="A41" s="1" t="s">
        <v>310</v>
      </c>
      <c r="B41" s="6"/>
      <c r="C41" s="6"/>
      <c r="D41" s="6"/>
      <c r="E41" s="6"/>
      <c r="F41" s="6"/>
      <c r="G41" s="6"/>
      <c r="H41" s="6"/>
    </row>
  </sheetData>
  <mergeCells count="20">
    <mergeCell ref="C38:H38"/>
    <mergeCell ref="C39:H39"/>
    <mergeCell ref="D7:K7"/>
    <mergeCell ref="D8:K8"/>
    <mergeCell ref="A13:A14"/>
    <mergeCell ref="B13:B14"/>
    <mergeCell ref="C13:C14"/>
    <mergeCell ref="D13:D14"/>
    <mergeCell ref="E13:E14"/>
    <mergeCell ref="F13:K13"/>
    <mergeCell ref="A9:P9"/>
    <mergeCell ref="J10:M10"/>
    <mergeCell ref="L13:P13"/>
    <mergeCell ref="L11:M11"/>
    <mergeCell ref="N11:O11"/>
    <mergeCell ref="D6:K6"/>
    <mergeCell ref="A1:J1"/>
    <mergeCell ref="A2:J2"/>
    <mergeCell ref="C3:I3"/>
    <mergeCell ref="A35:K35"/>
  </mergeCells>
  <pageMargins left="0.36458333333333331" right="0.3437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12</vt:i4>
      </vt:variant>
    </vt:vector>
  </HeadingPairs>
  <TitlesOfParts>
    <vt:vector size="12" baseType="lpstr">
      <vt:lpstr>Titullapa</vt:lpstr>
      <vt:lpstr>Koptāme</vt:lpstr>
      <vt:lpstr>Kopsavilkums</vt:lpstr>
      <vt:lpstr>Būvlaukums</vt:lpstr>
      <vt:lpstr>Jumts</vt:lpstr>
      <vt:lpstr>Cokols</vt:lpstr>
      <vt:lpstr>Beniņi</vt:lpstr>
      <vt:lpstr>Fasāde</vt:lpstr>
      <vt:lpstr>Pagrabs</vt:lpstr>
      <vt:lpstr>Ventilācija</vt:lpstr>
      <vt:lpstr>Logi</vt:lpstr>
      <vt:lpstr>Apkure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BDRisinajumi</dc:creator>
  <cp:lastModifiedBy>Uldis</cp:lastModifiedBy>
  <cp:lastPrinted>2019-02-19T11:13:41Z</cp:lastPrinted>
  <dcterms:created xsi:type="dcterms:W3CDTF">2016-08-16T19:35:38Z</dcterms:created>
  <dcterms:modified xsi:type="dcterms:W3CDTF">2019-02-19T11:14:26Z</dcterms:modified>
</cp:coreProperties>
</file>