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9040" windowHeight="15600" tabRatio="698"/>
  </bookViews>
  <sheets>
    <sheet name="Titullapa" sheetId="12" r:id="rId1"/>
    <sheet name="Koptāme" sheetId="1" r:id="rId2"/>
    <sheet name="Kopsavilkums" sheetId="2" r:id="rId3"/>
    <sheet name="Būvlaukums" sheetId="3" r:id="rId4"/>
    <sheet name="Jumts" sheetId="4" r:id="rId5"/>
    <sheet name="Cokols" sheetId="5" r:id="rId6"/>
    <sheet name="Beniņi" sheetId="6" r:id="rId7"/>
    <sheet name="Fasāde" sheetId="7" r:id="rId8"/>
    <sheet name="Pagrabs" sheetId="8" r:id="rId9"/>
    <sheet name="Ventilācijas kanali" sheetId="9" r:id="rId10"/>
    <sheet name="Logi" sheetId="10" r:id="rId11"/>
    <sheet name="Inženiertīkli" sheetId="11" r:id="rId1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6"/>
  <c r="E18" s="1"/>
  <c r="E40" i="5" l="1"/>
  <c r="E35"/>
  <c r="E36" s="1"/>
  <c r="E42" i="7"/>
  <c r="E20"/>
  <c r="E24" s="1"/>
  <c r="E25" s="1"/>
  <c r="E38"/>
  <c r="E37"/>
  <c r="E36"/>
  <c r="E96"/>
  <c r="E39" l="1"/>
  <c r="E83"/>
  <c r="E84" s="1"/>
  <c r="E17" i="5"/>
  <c r="E23" i="4"/>
  <c r="E22"/>
  <c r="E85" i="7" l="1"/>
  <c r="E86" s="1"/>
  <c r="E87" s="1"/>
  <c r="E91"/>
  <c r="E88"/>
  <c r="E90"/>
  <c r="E89"/>
  <c r="E40"/>
  <c r="E44"/>
  <c r="E41"/>
  <c r="E30" i="4"/>
  <c r="E31" s="1"/>
  <c r="E32" s="1"/>
  <c r="E30" i="8"/>
  <c r="E22"/>
  <c r="E23" s="1"/>
  <c r="E16"/>
  <c r="E21" s="1"/>
  <c r="E26" l="1"/>
  <c r="E27"/>
  <c r="E46" i="7"/>
  <c r="E45"/>
  <c r="E92"/>
  <c r="E93"/>
  <c r="E24" i="8"/>
  <c r="E17"/>
  <c r="E25"/>
  <c r="E31" l="1"/>
  <c r="E29"/>
  <c r="E28"/>
  <c r="E18"/>
  <c r="E19"/>
  <c r="E20"/>
  <c r="E33" l="1"/>
  <c r="E32"/>
  <c r="A29" i="4"/>
  <c r="A31"/>
  <c r="A32"/>
  <c r="A33"/>
  <c r="A35"/>
  <c r="A39"/>
  <c r="A40"/>
  <c r="A42"/>
  <c r="A44"/>
  <c r="A46"/>
  <c r="A50"/>
  <c r="A51"/>
  <c r="A53"/>
  <c r="A54"/>
  <c r="A56"/>
  <c r="A58"/>
  <c r="A59"/>
  <c r="A60"/>
  <c r="A62"/>
  <c r="A64"/>
  <c r="A65"/>
  <c r="A67"/>
  <c r="A68"/>
  <c r="A70"/>
  <c r="A72"/>
  <c r="A74"/>
  <c r="E16" i="9" l="1"/>
  <c r="P1" i="3" l="1"/>
  <c r="G17" i="9" l="1"/>
  <c r="G29" i="3"/>
  <c r="P1" i="11" l="1"/>
  <c r="P1" i="10"/>
  <c r="P1" i="9"/>
  <c r="P1" i="8"/>
  <c r="P1" i="7"/>
  <c r="P1" i="6"/>
  <c r="P1" i="5"/>
  <c r="P1" i="4"/>
  <c r="M17" i="9" l="1"/>
  <c r="O17"/>
  <c r="N17"/>
  <c r="K17" l="1"/>
  <c r="P17"/>
  <c r="F17"/>
  <c r="L17" s="1"/>
  <c r="A20" i="10" l="1"/>
  <c r="A19"/>
  <c r="A17"/>
  <c r="A17" i="9"/>
  <c r="A26" i="8"/>
  <c r="A25"/>
  <c r="A24"/>
  <c r="A20"/>
  <c r="A18"/>
  <c r="A28" i="7"/>
  <c r="A27"/>
  <c r="A25"/>
  <c r="A22"/>
  <c r="A18"/>
  <c r="A17"/>
  <c r="A26" i="6"/>
  <c r="A25"/>
  <c r="A24"/>
  <c r="A20"/>
  <c r="A18"/>
  <c r="A17"/>
  <c r="O62" i="11" l="1"/>
  <c r="N62"/>
  <c r="M62"/>
  <c r="K62"/>
  <c r="G62"/>
  <c r="F62"/>
  <c r="L62" s="1"/>
  <c r="O15"/>
  <c r="N15"/>
  <c r="M15"/>
  <c r="K15"/>
  <c r="G15"/>
  <c r="F15"/>
  <c r="L15" s="1"/>
  <c r="P62" l="1"/>
  <c r="M63"/>
  <c r="N63"/>
  <c r="O63"/>
  <c r="L63"/>
  <c r="P15"/>
  <c r="A23" i="4"/>
  <c r="A28" i="8"/>
  <c r="A29"/>
  <c r="A30"/>
  <c r="A32"/>
  <c r="A33"/>
  <c r="A88" i="7"/>
  <c r="A89"/>
  <c r="A90"/>
  <c r="A92"/>
  <c r="A93"/>
  <c r="A95"/>
  <c r="A98"/>
  <c r="A33" i="5"/>
  <c r="A38"/>
  <c r="A41"/>
  <c r="P63" i="11" l="1"/>
  <c r="A45" i="5"/>
  <c r="G15" i="10"/>
  <c r="F15" s="1"/>
  <c r="L15" s="1"/>
  <c r="G34" i="8"/>
  <c r="F34"/>
  <c r="L34" s="1"/>
  <c r="G15"/>
  <c r="F15" s="1"/>
  <c r="L15" s="1"/>
  <c r="G100" i="7"/>
  <c r="F100" s="1"/>
  <c r="L100" s="1"/>
  <c r="A80"/>
  <c r="A71"/>
  <c r="A51"/>
  <c r="A42"/>
  <c r="A36"/>
  <c r="G15"/>
  <c r="F15" s="1"/>
  <c r="L15" s="1"/>
  <c r="G27" i="6"/>
  <c r="F27"/>
  <c r="L27" s="1"/>
  <c r="G15"/>
  <c r="F15"/>
  <c r="G46" i="5"/>
  <c r="F46"/>
  <c r="L46" s="1"/>
  <c r="A30"/>
  <c r="A26"/>
  <c r="A25"/>
  <c r="A22"/>
  <c r="A20"/>
  <c r="G75" i="4"/>
  <c r="F75"/>
  <c r="L75" s="1"/>
  <c r="N15" i="10"/>
  <c r="O18" i="9"/>
  <c r="N18"/>
  <c r="O34" i="8"/>
  <c r="N34"/>
  <c r="M34"/>
  <c r="K34"/>
  <c r="O15"/>
  <c r="N15"/>
  <c r="M15"/>
  <c r="K15"/>
  <c r="O100" i="7"/>
  <c r="N100"/>
  <c r="M100"/>
  <c r="K100"/>
  <c r="O15"/>
  <c r="N15"/>
  <c r="M15"/>
  <c r="K15"/>
  <c r="O27" i="6"/>
  <c r="N27"/>
  <c r="M27"/>
  <c r="K27"/>
  <c r="O15"/>
  <c r="N15"/>
  <c r="M15"/>
  <c r="K15"/>
  <c r="O46" i="5"/>
  <c r="N46"/>
  <c r="M46"/>
  <c r="K46"/>
  <c r="O75" i="4"/>
  <c r="N75"/>
  <c r="M75"/>
  <c r="K75"/>
  <c r="A34" i="8"/>
  <c r="A32" i="7"/>
  <c r="A34"/>
  <c r="A38"/>
  <c r="A56"/>
  <c r="A73"/>
  <c r="A84"/>
  <c r="A27" i="6"/>
  <c r="A46" i="5"/>
  <c r="A27"/>
  <c r="A24"/>
  <c r="O29" i="3"/>
  <c r="N29"/>
  <c r="M29"/>
  <c r="K29"/>
  <c r="F29"/>
  <c r="L29" s="1"/>
  <c r="N10" i="11" l="1"/>
  <c r="A20" i="4"/>
  <c r="N35" i="8"/>
  <c r="M35"/>
  <c r="O35"/>
  <c r="P15"/>
  <c r="M28" i="6"/>
  <c r="N28"/>
  <c r="O28"/>
  <c r="P15"/>
  <c r="P27"/>
  <c r="M47" i="5"/>
  <c r="O47"/>
  <c r="N47"/>
  <c r="P46"/>
  <c r="M30" i="3"/>
  <c r="M101" i="7"/>
  <c r="A82"/>
  <c r="N101"/>
  <c r="O101"/>
  <c r="A62"/>
  <c r="A46"/>
  <c r="P15"/>
  <c r="A60"/>
  <c r="P100"/>
  <c r="K15" i="10"/>
  <c r="O15"/>
  <c r="M15"/>
  <c r="M22" s="1"/>
  <c r="N22"/>
  <c r="N76" i="4"/>
  <c r="O76"/>
  <c r="P75"/>
  <c r="M76"/>
  <c r="P34" i="8"/>
  <c r="P29" i="3"/>
  <c r="L35" i="8"/>
  <c r="A53" i="7"/>
  <c r="A43"/>
  <c r="A65"/>
  <c r="A49"/>
  <c r="A45"/>
  <c r="L15" i="6"/>
  <c r="A29" i="5"/>
  <c r="A31"/>
  <c r="N30" i="3"/>
  <c r="O30"/>
  <c r="A19" i="4" l="1"/>
  <c r="A24" s="1"/>
  <c r="P15" i="10"/>
  <c r="P35" i="8"/>
  <c r="P28" i="6"/>
  <c r="L28"/>
  <c r="L47" i="5"/>
  <c r="P47"/>
  <c r="L101" i="7"/>
  <c r="P101"/>
  <c r="O22" i="10"/>
  <c r="L76" i="4"/>
  <c r="P76"/>
  <c r="P30" i="3"/>
  <c r="L30"/>
  <c r="A27" i="4" l="1"/>
  <c r="N10" i="8"/>
  <c r="N10" i="7"/>
  <c r="N10" i="6"/>
  <c r="N10" i="5"/>
  <c r="N10" i="4"/>
  <c r="N10" i="3"/>
  <c r="P22" i="10"/>
  <c r="L22"/>
  <c r="N10" l="1"/>
  <c r="A29" i="7"/>
  <c r="A33" l="1"/>
  <c r="H28" i="2"/>
  <c r="A37" i="7" l="1"/>
  <c r="A34" i="5"/>
  <c r="A40" i="7"/>
  <c r="A29" i="3"/>
  <c r="A40" i="5" l="1"/>
  <c r="A41" i="7"/>
  <c r="A50" s="1"/>
  <c r="G28" i="2"/>
  <c r="A52" i="7" l="1"/>
  <c r="A54" l="1"/>
  <c r="A55" l="1"/>
  <c r="A77" l="1"/>
  <c r="A79" l="1"/>
  <c r="A100" l="1"/>
  <c r="L18" i="9" l="1"/>
  <c r="M18"/>
  <c r="F28" i="2" l="1"/>
  <c r="I28"/>
  <c r="D12" s="1"/>
  <c r="P18" i="9"/>
  <c r="E28" i="2" l="1"/>
  <c r="N10" i="9"/>
  <c r="E32" i="2" l="1"/>
  <c r="E21" i="1" s="1"/>
  <c r="E27" s="1"/>
  <c r="E28" s="1"/>
  <c r="E29" s="1"/>
  <c r="A70" i="7" l="1"/>
  <c r="D11" i="2"/>
  <c r="A75" i="7" l="1"/>
</calcChain>
</file>

<file path=xl/sharedStrings.xml><?xml version="1.0" encoding="utf-8"?>
<sst xmlns="http://schemas.openxmlformats.org/spreadsheetml/2006/main" count="946" uniqueCount="329">
  <si>
    <t>APSTIPRINU</t>
  </si>
  <si>
    <t>(pasūtītāja paraksts un tā atsifrējums)</t>
  </si>
  <si>
    <t>Z.v.</t>
  </si>
  <si>
    <t>____________.gada____.____________</t>
  </si>
  <si>
    <t>Pasūtītāja būvniecības koptāme</t>
  </si>
  <si>
    <t>Būves nosaukums:</t>
  </si>
  <si>
    <t>Būves adrese:</t>
  </si>
  <si>
    <t xml:space="preserve">Pasūtījuma Nr: </t>
  </si>
  <si>
    <t>Tāme sastādīta:</t>
  </si>
  <si>
    <t>Nr. P.k.</t>
  </si>
  <si>
    <t>Objekta nosaukums</t>
  </si>
  <si>
    <t>Objekta izmaksas (EUR)</t>
  </si>
  <si>
    <t>Kopā:</t>
  </si>
  <si>
    <t>PVN (21%)</t>
  </si>
  <si>
    <t>Pavisam būvniecības izmaksas:</t>
  </si>
  <si>
    <t>Kopsavilkuma aprēķini pa darbu veidiem vai konstruktīvo elementu veidiem</t>
  </si>
  <si>
    <t>Vispārējie celtniecības darbi</t>
  </si>
  <si>
    <t>(darba veids vai konstruktīvā elementa nosaukums)</t>
  </si>
  <si>
    <t xml:space="preserve">Objekta nosaukums: </t>
  </si>
  <si>
    <t>Objekta adrese:</t>
  </si>
  <si>
    <t xml:space="preserve">Iepirkuma identifikācijas numurs: </t>
  </si>
  <si>
    <t>Par kopejo summu, EUR</t>
  </si>
  <si>
    <t>Kopējā darbietilpība, c/h</t>
  </si>
  <si>
    <t xml:space="preserve">Tāme sastādīta: 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</si>
  <si>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</si>
  <si>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</si>
  <si>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</si>
  <si>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</si>
  <si>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</si>
  <si>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</si>
  <si>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</si>
  <si>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</si>
  <si>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</si>
  <si>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Lt-1</t>
  </si>
  <si>
    <t>Būvlaukums</t>
  </si>
  <si>
    <t>Lt-2</t>
  </si>
  <si>
    <t>Jumta renovācija</t>
  </si>
  <si>
    <t>Lt-3</t>
  </si>
  <si>
    <t>Cokola renovācija</t>
  </si>
  <si>
    <t>Lt-4</t>
  </si>
  <si>
    <t>Bēniņi</t>
  </si>
  <si>
    <t>Lt-5</t>
  </si>
  <si>
    <t>Fasādes renovācija</t>
  </si>
  <si>
    <t>Lt-6</t>
  </si>
  <si>
    <t>Pagraba griestu siltināšana</t>
  </si>
  <si>
    <t>Lt-7</t>
  </si>
  <si>
    <t>Lt-8</t>
  </si>
  <si>
    <t>Kopā</t>
  </si>
  <si>
    <t xml:space="preserve">Virsizdevumi </t>
  </si>
  <si>
    <t>t.sk.darba aizsardzība</t>
  </si>
  <si>
    <t xml:space="preserve">Peļņa </t>
  </si>
  <si>
    <t>Pavisam kopā</t>
  </si>
  <si>
    <t xml:space="preserve">Būves nosaukums: </t>
  </si>
  <si>
    <t xml:space="preserve">Objekta adrese: </t>
  </si>
  <si>
    <t xml:space="preserve">Pasūtītājs: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</si>
  <si>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</si>
  <si>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</si>
  <si>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</si>
  <si>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</si>
  <si>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</si>
  <si>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</si>
  <si>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</si>
  <si>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</si>
  <si>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alga (EUR)</t>
  </si>
  <si>
    <t>Materiāli (EUR)</t>
  </si>
  <si>
    <t>Mehānismi (EUR)</t>
  </si>
  <si>
    <t>Kopā (EUR)</t>
  </si>
  <si>
    <t>Logi, durvis</t>
  </si>
  <si>
    <t>Darba samaksas likme (EUR/h)</t>
  </si>
  <si>
    <t>Lt-9</t>
  </si>
  <si>
    <t>Apkure</t>
  </si>
  <si>
    <t>Sastādīja</t>
  </si>
  <si>
    <t>(paraksts un tā atšifrējums, datums)</t>
  </si>
  <si>
    <t xml:space="preserve">Lokālā tāme Nr. </t>
  </si>
  <si>
    <t>Ēkas ventilācija</t>
  </si>
  <si>
    <t>Inženiertīkli</t>
  </si>
  <si>
    <t xml:space="preserve">Tiešās izmaksas kopā, t. sk. darba devēja sociālais nodoklis 24,09% </t>
  </si>
  <si>
    <t>Tērauda paneļu radiators Compact ar sānu pieslēgumu, komplektā ar sienas stiprinājuma kronšteiniem, noslēgkorķi un atgaisotāju C22-500-500 PURMO</t>
  </si>
  <si>
    <t>kompl.</t>
  </si>
  <si>
    <t>Tērauda paneļu radiators Compact ar sānu pieslēgumu, komplektā ar sienas stiprinājuma kronšteiniem, noslēgkorķi un atgaisotāju C22-500-600 PURMO</t>
  </si>
  <si>
    <t>Tērauda paneļu radiators Compact ar sānu pieslēgumu, komplektā ar sienas stiprinājuma kronšteiniem, noslēgkorķi un atgaisotāju C22-500-700 PURMO</t>
  </si>
  <si>
    <t>Tērauda paneļu radiators Compact ar sānu pieslēgumu, komplektā ar sienas stiprinājuma kronšteiniem, noslēgkorķi un atgaisotāju C22-500-800 PURMO</t>
  </si>
  <si>
    <t>Tērauda paneļu radiators Compact ar sānu pieslēgumu, komplektā ar sienas stiprinājuma kronšteiniem, noslēgkorķi un atgaisotāju C22-500-900 PURMO</t>
  </si>
  <si>
    <t>Tērauda paneļu radiators Compact ar sānu pieslēgumu, komplektā ar sienas stiprinājuma kronšteiniem, noslēgkorķi un atgaisotāju C22-500-1000 PURMO</t>
  </si>
  <si>
    <t>Tērauda paneļu radiators Compact ar sānu pieslēgumu, komplektā ar sienas stiprinājuma kronšteiniem, noslēgkorķi un atgaisotāju C22-500-1100 PURMO</t>
  </si>
  <si>
    <t>Tērauda paneļu radiators Compact ar sānu pieslēgumu, komplektā ar sienas stiprinājuma kronšteiniem, noslēgkorķi un atgaisotāju C22-500-1200 PURMO</t>
  </si>
  <si>
    <t>Tērauda paneļu radiators Compact ar sānu pieslēgumu, komplektā ar sienas stiprinājuma kronšteiniem, noslēgkorķi un atgaisotāju C22-500-1400 PURMO</t>
  </si>
  <si>
    <t>Tērauda paneļu radiators Compact ar sānu pieslēgumu, komplektā ar sienas stiprinājuma kronšteiniem, noslēgkorķi un atgaisotāju C33-500-700 PURMO</t>
  </si>
  <si>
    <t>Tērauda paneļu radiators Compact ar sānu pieslēgumu, komplektā ar sienas stiprinājuma kronšteiniem, noslēgkorķi un atgaisotāju C33-500-800 PURMO</t>
  </si>
  <si>
    <t>Tērauda paneļu radiators Compact ar sānu pieslēgumu, komplektā ar sienas stiprinājuma kronšteiniem, noslēgkorķi un atgaisotāju C33-500-900 PURMO</t>
  </si>
  <si>
    <t>Tērauda paneļu radiators Compact ar sānu pieslēgumu, komplektā ar sienas stiprinājuma kronšteiniem, noslēgkorķi un atgaisotāju C33-500-1000 PURMO</t>
  </si>
  <si>
    <t>Tērauda paneļu radiators Compact ar sānu pieslēgumu, komplektā ar sienas stiprinājuma kronšteiniem, noslēgkorķi un atgaisotāju C33-500-1100 PURMO</t>
  </si>
  <si>
    <t>Tērauda paneļu radiators Compact ar sānu pieslēgumu, komplektā ar sienas stiprinājuma kronšteiniem, noslēgkorķi un atgaisotāju C33-500-1200 PURMO</t>
  </si>
  <si>
    <t>Tērauda paneļu radiators Compact ar sānu pieslēgumu, komplektā ar sienas stiprinājuma kronšteiniem, noslēgkorķi un atgaisotāju C33-500-1400 PURMO</t>
  </si>
  <si>
    <t>Tērauda paneļu radiators Compact ar sānu pieslēgumu, komplektā ar sienas stiprinājuma kronšteiniem, noslēgkorķi un atgaisotāju C33-500-1600 PURMO</t>
  </si>
  <si>
    <t>Siltuma maksas sadalītājs (alokators)</t>
  </si>
  <si>
    <t>Termostatiskais vārsts RA-G DANFOSS</t>
  </si>
  <si>
    <t>gab.</t>
  </si>
  <si>
    <t>Bremzējošs vārsts pie radiatora izvada DN15 DANFOSS</t>
  </si>
  <si>
    <t>Termostatiskais sensors ar ierobežotu minimālo temp. 16°C DN15 DANFOSS</t>
  </si>
  <si>
    <t>Termostatiskais sensors ar trieciendrošu korpusu un aizsardzību pret zādzību DN15 DANFOSS</t>
  </si>
  <si>
    <t>Vadības ierīce  CCR 3 DANFOSS</t>
  </si>
  <si>
    <t>Automātiskais plūsmas ierobežotājs ar integrētu regulējošo vārstu, ar vītni AB-QM-15 DANFOSS</t>
  </si>
  <si>
    <t>Izpildmehānisms AB-QM vārstiem TWA-Z DANFOSS</t>
  </si>
  <si>
    <t>Temperatūras sensors  ESMC DANFOSS</t>
  </si>
  <si>
    <t>Lodveida noslēgvārsts ar augstu iztukšošanas kapacitāti MSV-S DN20 DANFOSS</t>
  </si>
  <si>
    <t>Stāvvada tukšošanas komplekts</t>
  </si>
  <si>
    <t>Tērauda apkures cauruļvads (apvedlīnijas) DN15</t>
  </si>
  <si>
    <t>m</t>
  </si>
  <si>
    <t>Tērauda apkures cauruļvads DN20</t>
  </si>
  <si>
    <t>PVC pārklājums</t>
  </si>
  <si>
    <t>Esošo sildķermeņu demontāža un utilizācija</t>
  </si>
  <si>
    <t>Cauruļvadu demontāža un utilizācija</t>
  </si>
  <si>
    <t>Siltumizolācijas demontāža un utilizācija</t>
  </si>
  <si>
    <t>Siltumizolācijas montāžas palīgmateriāli</t>
  </si>
  <si>
    <t>Armētā siltumizolācijas līmlenta</t>
  </si>
  <si>
    <t>Sistēmas hidrauliskā pārbaude</t>
  </si>
  <si>
    <t>Sistēmas ieregulēšanas darbi</t>
  </si>
  <si>
    <t>Montāžas palīgmateriāli</t>
  </si>
  <si>
    <t>Sistēmas marķēšanas materiāli</t>
  </si>
  <si>
    <t>gab</t>
  </si>
  <si>
    <t>Pagraba logs L1, ar ventilācijas resti, tonis balts, izmēri augstums 900 mm, platums 1260 mm</t>
  </si>
  <si>
    <t>Ventilācijas restes montāža</t>
  </si>
  <si>
    <t>Ventilācijas reste VR-1</t>
  </si>
  <si>
    <t>Ventilācijas reste VR-2</t>
  </si>
  <si>
    <t>Būvniecības žoga uzstādīšana, noma</t>
  </si>
  <si>
    <t>t.m</t>
  </si>
  <si>
    <t>Strādnieku sadzīves konteinera uzstādīšana, noma</t>
  </si>
  <si>
    <t>Jūras konteinera uzstādīšana noma</t>
  </si>
  <si>
    <t>Ugunsdzēsības stends</t>
  </si>
  <si>
    <t>Būvmateriālu pagaidu novietnes izbūve</t>
  </si>
  <si>
    <t>Gājēju ieejas jumtiņu izbūve virs ieejām ēkā</t>
  </si>
  <si>
    <t>Brīdinājuma zīmes</t>
  </si>
  <si>
    <t>Teritorijas sakopšana pēc būvdarbu veikšanas</t>
  </si>
  <si>
    <t>m2</t>
  </si>
  <si>
    <t>Izmaksas par elektroenerģiju un ūdeni</t>
  </si>
  <si>
    <t>kompl</t>
  </si>
  <si>
    <t>Elektropieslēguma izveide</t>
  </si>
  <si>
    <t>Ūdens pieslēguma izveide</t>
  </si>
  <si>
    <t>Jumta seguma demontāža</t>
  </si>
  <si>
    <t>Jumta skārda elementu demontāža</t>
  </si>
  <si>
    <t>Koka karkasa izbūve</t>
  </si>
  <si>
    <t>Kokmateriāls</t>
  </si>
  <si>
    <t>m3</t>
  </si>
  <si>
    <t>Stiprinājumi</t>
  </si>
  <si>
    <t>Parapeta siltināšana pa ēkas perimetru</t>
  </si>
  <si>
    <t>Jumta lūkas demontāža</t>
  </si>
  <si>
    <t>Jumta lūkas montāža</t>
  </si>
  <si>
    <t>Jumta lūka</t>
  </si>
  <si>
    <t xml:space="preserve">Lāseņa montāža </t>
  </si>
  <si>
    <t>Lāsenis b=300 mm</t>
  </si>
  <si>
    <t>Kausējamā jumta materiāla ieklāšana</t>
  </si>
  <si>
    <t>Gāze</t>
  </si>
  <si>
    <t>baloni</t>
  </si>
  <si>
    <t>Akmens vates stūra montāža</t>
  </si>
  <si>
    <t>Akmens vates stūris</t>
  </si>
  <si>
    <t>Betona jumtiņu demontāža</t>
  </si>
  <si>
    <t>Silikāta ķieģeļi</t>
  </si>
  <si>
    <t>līmjava</t>
  </si>
  <si>
    <t>Jumta noteku nomaiņa</t>
  </si>
  <si>
    <t>Jumta notekas ar bitumena manžeti un lapu ķērāju</t>
  </si>
  <si>
    <t>Ugunsdzēsības troses stiprināšana</t>
  </si>
  <si>
    <t>Ugunsdzēsības trose ar stiprinājumiem</t>
  </si>
  <si>
    <t>Ventilācijas šahtu jumtiņu uzstādīšana</t>
  </si>
  <si>
    <t>Skārda jumtiņš</t>
  </si>
  <si>
    <t>Autokrāns materiālu pacelšanai</t>
  </si>
  <si>
    <t>h</t>
  </si>
  <si>
    <t>Jumta siltināšana</t>
  </si>
  <si>
    <t>Jumta siltumizolācija b=80 mm Paroc ros 30 vai analogs ʎ≤0.036</t>
  </si>
  <si>
    <t>Jumta pieslēgumu montāža</t>
  </si>
  <si>
    <t>Skārda jumta pieslēgumi platums līdz 500 mm</t>
  </si>
  <si>
    <t>Virsmas armēšana</t>
  </si>
  <si>
    <t>armējamā java</t>
  </si>
  <si>
    <t>kg</t>
  </si>
  <si>
    <t>pvc siets 160 g/m2</t>
  </si>
  <si>
    <t xml:space="preserve">Virsmas gruntēšana un dekoratīvā apmetuma uzklāšana </t>
  </si>
  <si>
    <t>grunts</t>
  </si>
  <si>
    <t>tonēts dekoratīvais apmetums</t>
  </si>
  <si>
    <t>Lāsenis 300 mm</t>
  </si>
  <si>
    <t>Tekņu uzstādīšana</t>
  </si>
  <si>
    <t>t.m.</t>
  </si>
  <si>
    <t>Lietus ūdens noteku uzstādīšana</t>
  </si>
  <si>
    <t>teknes d=120 mm ar stiprinājumiem un veidgabaliem</t>
  </si>
  <si>
    <t>notekas d=100 mm ar stiprinājumiem un veidgabaliem</t>
  </si>
  <si>
    <t>Esošās betona apmales demontāža</t>
  </si>
  <si>
    <t>Grunts izstrāde no cokola  apmales</t>
  </si>
  <si>
    <t>Hidroizolācijas uzklāšana divās kārtās</t>
  </si>
  <si>
    <t>Vertikālā hidroizolācija</t>
  </si>
  <si>
    <t>Geomembrānas ieklāšana</t>
  </si>
  <si>
    <t>Ģeomembrāna</t>
  </si>
  <si>
    <t>Pamatu gruntēšana un  siltināšana</t>
  </si>
  <si>
    <t>Putupolistirols XPS 100mm λ≤0,037 W/mK</t>
  </si>
  <si>
    <r>
      <t>m</t>
    </r>
    <r>
      <rPr>
        <vertAlign val="superscript"/>
        <sz val="8"/>
        <rFont val="Arial"/>
        <family val="2"/>
        <charset val="186"/>
      </rPr>
      <t>2</t>
    </r>
  </si>
  <si>
    <t>dībeļi</t>
  </si>
  <si>
    <t>pvc stūri</t>
  </si>
  <si>
    <t>Pamatu aizbēršana</t>
  </si>
  <si>
    <t>smilts</t>
  </si>
  <si>
    <t>Bruģa montāža</t>
  </si>
  <si>
    <t>Šķembu slānis</t>
  </si>
  <si>
    <t>Bruģis b=60 mm</t>
  </si>
  <si>
    <t>Betona bruģa bortapmales montāža</t>
  </si>
  <si>
    <t>Gaismas aku pārbūve</t>
  </si>
  <si>
    <t>Cinkota tērauda režģa montāža, gaismas akām</t>
  </si>
  <si>
    <t>Metāla režģis 700x1870-2100 mm</t>
  </si>
  <si>
    <t>Bēniņu attīrīšana</t>
  </si>
  <si>
    <t>Beramās vates iestrāde 300 mm biezumā pēc rukuma</t>
  </si>
  <si>
    <t>Beramā vate λ≤0,041 W/mK</t>
  </si>
  <si>
    <t>Siltinātas ugunsdrošas lūkas uzstādīšana</t>
  </si>
  <si>
    <t>Siltināta ugunsdroša lūka U≤1.8 W/Km2 EI30</t>
  </si>
  <si>
    <t>Lūkas piemūrēšana</t>
  </si>
  <si>
    <t>Atveru izveide siltumizolācijas iestrādei</t>
  </si>
  <si>
    <t>Atveru aizmūrēšana</t>
  </si>
  <si>
    <t>Vieglbetona bloki</t>
  </si>
  <si>
    <t>Līmjava</t>
  </si>
  <si>
    <t>Enkurojums</t>
  </si>
  <si>
    <t>Sastatņu montāža un demontāža</t>
  </si>
  <si>
    <t>sastatņu noma uz visu būvniecības laiku</t>
  </si>
  <si>
    <t>aizsargsiets</t>
  </si>
  <si>
    <t>Pagaidu jumta izbūve virs sastatnēm, uz būvniecības laiku</t>
  </si>
  <si>
    <t>Virsmas sagatavošana siltināšanai (plaisu aizdare bez vertikālas sienu izlīdzināšanas)</t>
  </si>
  <si>
    <t>Cokola profila uzstādīšana</t>
  </si>
  <si>
    <t>cokola profils</t>
  </si>
  <si>
    <t xml:space="preserve">Fasādes virsmas gruntēšana  </t>
  </si>
  <si>
    <t>akmens vate b=150 mm λ≤0,037 W/mK</t>
  </si>
  <si>
    <t>Starplogu karkasa demontāžā, apšuvuma un siltumizolācijas</t>
  </si>
  <si>
    <t>Starplogu karkasu montāža</t>
  </si>
  <si>
    <t>Tvaika izolācija</t>
  </si>
  <si>
    <t>Paroc Extra 200 mm</t>
  </si>
  <si>
    <t>Fibrolīts 50 mm</t>
  </si>
  <si>
    <t>akmens vate b=50 mm λ≤0,037 W/mK</t>
  </si>
  <si>
    <t>Siltinātās virsmas armēšana</t>
  </si>
  <si>
    <t xml:space="preserve">armējamā java </t>
  </si>
  <si>
    <t>pvc siets</t>
  </si>
  <si>
    <t>ārējie pvc stūri</t>
  </si>
  <si>
    <t>pvc stūris ar lāseni cokolam</t>
  </si>
  <si>
    <t>Palodzes demontāža</t>
  </si>
  <si>
    <t>Durvju, logu aiļu siltināšana, armēšana, gruntēšana, dekoratīvā apmetuma uzklāšana</t>
  </si>
  <si>
    <t>siltinājums 30 mm λ≤0,036 W/Mk</t>
  </si>
  <si>
    <t xml:space="preserve">līmjava </t>
  </si>
  <si>
    <t>loga, durvju kārbas  un siltinājuma salaiduma profils</t>
  </si>
  <si>
    <t>pvc sturis ar lāseni</t>
  </si>
  <si>
    <t>Ārējās izolācijas lentas montāža</t>
  </si>
  <si>
    <t>ārējā izolācijas lenta</t>
  </si>
  <si>
    <t>Skārda palodzes montāža</t>
  </si>
  <si>
    <t>skārda palodze</t>
  </si>
  <si>
    <t>Fasādes pieslēgumu elementu montāža (numura zīme, karoga turētājs u.t.t</t>
  </si>
  <si>
    <t>elementu montāžas stiprinājumi</t>
  </si>
  <si>
    <t>Caurumu urbšana d100</t>
  </si>
  <si>
    <t>Svaiga gaisa vārstu uzstādīšana</t>
  </si>
  <si>
    <t>vārsts VTK 100</t>
  </si>
  <si>
    <t>Balkonu apšuvuma demontāža</t>
  </si>
  <si>
    <t>Balkonu pārmetināšana</t>
  </si>
  <si>
    <t>Lodžiju metāla konstrukciju attīrīšana no rūsas, apstrāde ar pretkorozijas līdzekļiem, bojāto elementu nomaiņa</t>
  </si>
  <si>
    <t>Skārda lokšņu montāža</t>
  </si>
  <si>
    <t>Skārda loksnes</t>
  </si>
  <si>
    <t>Lodžiju enkurojuma montāža ēkas sienā</t>
  </si>
  <si>
    <t xml:space="preserve">Armatūras stiegras stiprinātas ar ķīmiskajiem enkuriem </t>
  </si>
  <si>
    <t>Ķīmisko enkuru montāža</t>
  </si>
  <si>
    <t>Ķīmiskie enkuri M10</t>
  </si>
  <si>
    <t>Metāla plāksnīšu montāža</t>
  </si>
  <si>
    <t>Metāla plāksnītes</t>
  </si>
  <si>
    <t>Impregnēta kokmateriāla latojuma montāža</t>
  </si>
  <si>
    <t>kokmateriāls</t>
  </si>
  <si>
    <t>stiprinājumi</t>
  </si>
  <si>
    <t>Nosegcepures montāža</t>
  </si>
  <si>
    <t>Nosegcepure</t>
  </si>
  <si>
    <t>Balkonu griestu attīrīšana gruntēšana</t>
  </si>
  <si>
    <t>Bojātā stiegrojuma apstrāde</t>
  </si>
  <si>
    <t>Bojātās aizsargkārtas atjaunošana</t>
  </si>
  <si>
    <t>Balkonu griestu armēšana</t>
  </si>
  <si>
    <t>armēšanas java</t>
  </si>
  <si>
    <t>stiklašķiedras siets 160 g/m2</t>
  </si>
  <si>
    <t>stūri pieslēgelementi</t>
  </si>
  <si>
    <t>Dekoratīvā apmetuma iestrāde</t>
  </si>
  <si>
    <t>Balkona grīdas un siltumizolācijas saduvietu hermetizācija</t>
  </si>
  <si>
    <t>hermētiķis</t>
  </si>
  <si>
    <t>iepak.</t>
  </si>
  <si>
    <t>Lāseņa montāža</t>
  </si>
  <si>
    <t>Skārda lāsenis</t>
  </si>
  <si>
    <t>Būvgružu iekraušana konteinerā un nogādāšana izgāztuvē</t>
  </si>
  <si>
    <t>Koka starpsienu augstuma samazināšana starp pagrabiem (kopējā griestu platība)</t>
  </si>
  <si>
    <t>Pagraba griestu sagatavošana siltināšanai, siltināšana</t>
  </si>
  <si>
    <t>līmjava Knauf kleberspachtel M  vai analogs</t>
  </si>
  <si>
    <t>Virsmas sagatavošana siltināšanai</t>
  </si>
  <si>
    <t xml:space="preserve">Vate Paroc CGL 100 mm (vai analogs) ʎ≤0.037  W/mK </t>
  </si>
  <si>
    <t>Ventilācijas kanālu tīrīšana, izpilddokumentācijas sagatavošana</t>
  </si>
  <si>
    <t>Siltumizolācijas apkšslānis b=20 mm Paroc rob 60 vai analogs ʎ≤0.038</t>
  </si>
  <si>
    <t>Biotualetes uzstādīšana, noma</t>
  </si>
  <si>
    <t>Būvtāfele</t>
  </si>
  <si>
    <t>Daudzdzīvokļu dzīvojamās ēkas vienkāršota fasādes atjaunošana</t>
  </si>
  <si>
    <t xml:space="preserve">Meža iela 11, Tukums </t>
  </si>
  <si>
    <t>SIA "Tukuma nami", reģ.nr. 40003397810</t>
  </si>
  <si>
    <t>Tāme sastādīta  2018. gada tirgus cenās, pamatojoties uz DOP daļas rasējumiem</t>
  </si>
  <si>
    <t>Tāme sastādīta  2018. gada tirgus cenās, pamatojoties uz AR daļas rasējumiem</t>
  </si>
  <si>
    <t>objekts</t>
  </si>
  <si>
    <t>Tāme sastādīta  2018. gada tirgus cenās, pamatojoties uz AVK daļas rasējumiem</t>
  </si>
  <si>
    <t>Loga L1 demontāža, montāža, ailes iekšējā apdare</t>
  </si>
  <si>
    <t>Elektroinstalācijas atcelšana, bojāto posmu nomaiņa</t>
  </si>
  <si>
    <t xml:space="preserve">Fasādes virsmas siltināšana </t>
  </si>
  <si>
    <t>akmens vate b=50 mm λ≤0,036 W/mK</t>
  </si>
  <si>
    <t>Akmens vate Paroc ROB 60 20 mm, λ≤0,038</t>
  </si>
  <si>
    <r>
      <t xml:space="preserve">Akmens vate Paroc ros 30 vai analogs b=100 mm, </t>
    </r>
    <r>
      <rPr>
        <sz val="8"/>
        <rFont val="Calibri"/>
        <family val="2"/>
        <charset val="204"/>
      </rPr>
      <t>ʎ≤</t>
    </r>
    <r>
      <rPr>
        <sz val="8"/>
        <rFont val="Arial"/>
        <family val="2"/>
        <charset val="186"/>
      </rPr>
      <t>0.036</t>
    </r>
  </si>
  <si>
    <t>Ventilācijas izvadu 2 augšējo rindu demontāža</t>
  </si>
  <si>
    <t>Ventilācijas izvadu pārmūrēšana virs jumta daļā</t>
  </si>
  <si>
    <t>Ieejas jumtiņu attīrīšana</t>
  </si>
  <si>
    <t>Esošo lodžiju starpsienu demontāža, jaunu starpsienu uzstādīšana (HPL lodžiju starpsienas ~950x2500 mm)</t>
  </si>
  <si>
    <t>Skārda lāseņa uzstādīšana virs siltinājum a pie 1. stāva lodžijām</t>
  </si>
  <si>
    <t>Skārda lāsenis, ~300 mm, PE pārklājums, b=0,5 mm</t>
  </si>
  <si>
    <t>Virsmas sagatavošana siltināšanai (bojātā apmetuma nokalšana, plaisu aizdare, pēc nepieciešamības virsmas izlīdzināšana)</t>
  </si>
  <si>
    <t>Demontēt skārda, siltumizolācijas slāni ar pildījumu</t>
  </si>
  <si>
    <t>Augšklājs (svars≥5 kg/m2/, biezums ≥4 mm)</t>
  </si>
  <si>
    <t>Apakšklājs (svars ≥4 kg/m2/, biezums ≥3 mm)</t>
  </si>
  <si>
    <t>Cauruļvadu siltumizolācijas čaulas Hvac Section AluCoat T, b=20mm DN15 PAROC vai ekvivalents, λ≤0,04 W/mK (pie 70 °C)</t>
  </si>
  <si>
    <t>Cauruļvadu siltumizolācijas čaulas Hvac Section AluCoat T, b=20mm DN20 PAROC vai ekvivalents, λ≤0,04 W/mK (pie 70 °C)</t>
  </si>
  <si>
    <t>Cauruļvadu siltumizolācijas čaulas Hvac Section AluCoat T, b=20mm DN25 PAROC vai ekvivalents, λ≤0,04 W/mK (pie 70 °C)</t>
  </si>
  <si>
    <t>Cauruļvadu siltumizolācijas čaulas Hvac Section AluCoat T, b=30mm DN32 PAROC vai ekvivalents, λ≤0,04 W/mK (pie 70 °C)</t>
  </si>
  <si>
    <t>Cauruļvadu siltumizolācijas čaulas Hvac Section AluCoat T, b=50mm DN65 PAROC vai ekvivalents, λ≤0,04 W/mK (pie 70 °C)</t>
  </si>
  <si>
    <t>Cauruļvadu siltumizolācijas čaulas Hvac Section AluCoat T, b=80mm DN80 PAROC vai ekvivalents, λ≤0,04 W/mK (pie 70 °C)</t>
  </si>
  <si>
    <t xml:space="preserve">Tāme sastādīta </t>
  </si>
  <si>
    <t xml:space="preserve">Sertifikāta Nr. </t>
  </si>
  <si>
    <t xml:space="preserve">APSTIPRINĀTS
SIA „Tukuma Nami”
valdes sēdē
2019.gada 05. februāris
Protokols Nr. 19/1
</t>
  </si>
  <si>
    <t xml:space="preserve">SIA „Tukuma Nami” </t>
  </si>
  <si>
    <t>Vienotais reģ.Nr. 40003397810</t>
  </si>
  <si>
    <t>PVN reģ.Nr. LV 40003397810</t>
  </si>
  <si>
    <t>Kurzemes iela 9, Tukums, Tukuma Novads, LV-3101</t>
  </si>
  <si>
    <t>Būvdarbu apjomi</t>
  </si>
  <si>
    <t>Tukums</t>
  </si>
  <si>
    <t xml:space="preserve">„Energoefektivitātes paaugstināšanas būvdarbi daudzdzīvokļu
dzīvojamā mājā Tukuma novads, Tukums Meža iela 11” 
</t>
  </si>
  <si>
    <t>Iepirkuma identifikācijas numurs: DME0000404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</si>
</sst>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.0000"/>
    <numFmt numFmtId="165" formatCode="0;;"/>
    <numFmt numFmtId="166" formatCode="0.00;\-\1;"/>
    <numFmt numFmtId="167" formatCode="0.00;;"/>
    <numFmt numFmtId="168" formatCode="0.00;\-0;\-"/>
  </numFmts>
  <fonts count="18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Times New Roman"/>
      <family val="1"/>
      <charset val="186"/>
    </font>
    <font>
      <sz val="8"/>
      <name val="Calibri"/>
      <family val="2"/>
      <charset val="204"/>
    </font>
    <font>
      <vertAlign val="superscript"/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b/>
      <u/>
      <sz val="8"/>
      <name val="Arial"/>
      <family val="2"/>
      <charset val="186"/>
    </font>
    <font>
      <sz val="12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b/>
      <sz val="14"/>
      <color indexed="8"/>
      <name val="Times New Roman"/>
      <family val="1"/>
      <charset val="186"/>
    </font>
    <font>
      <b/>
      <sz val="18"/>
      <color indexed="8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3" fillId="0" borderId="0"/>
  </cellStyleXfs>
  <cellXfs count="30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2" fillId="0" borderId="5" xfId="0" applyFont="1" applyFill="1" applyBorder="1" applyAlignment="1">
      <alignment horizontal="center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/>
    <xf numFmtId="0" fontId="2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justify"/>
    </xf>
    <xf numFmtId="0" fontId="1" fillId="0" borderId="0" xfId="0" applyNumberFormat="1" applyFont="1" applyFill="1" applyBorder="1" applyAlignment="1"/>
    <xf numFmtId="0" fontId="1" fillId="0" borderId="20" xfId="0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9" fontId="2" fillId="0" borderId="26" xfId="0" applyNumberFormat="1" applyFont="1" applyFill="1" applyBorder="1" applyAlignment="1">
      <alignment horizontal="center"/>
    </xf>
    <xf numFmtId="4" fontId="1" fillId="0" borderId="26" xfId="0" applyNumberFormat="1" applyFont="1" applyFill="1" applyBorder="1" applyAlignment="1">
      <alignment horizontal="center"/>
    </xf>
    <xf numFmtId="9" fontId="1" fillId="0" borderId="27" xfId="0" applyNumberFormat="1" applyFont="1" applyFill="1" applyBorder="1" applyAlignment="1">
      <alignment horizontal="center"/>
    </xf>
    <xf numFmtId="4" fontId="1" fillId="0" borderId="27" xfId="0" applyNumberFormat="1" applyFont="1" applyFill="1" applyBorder="1" applyAlignment="1">
      <alignment horizontal="center"/>
    </xf>
    <xf numFmtId="9" fontId="2" fillId="0" borderId="27" xfId="0" applyNumberFormat="1" applyFont="1" applyFill="1" applyBorder="1" applyAlignment="1">
      <alignment horizontal="center"/>
    </xf>
    <xf numFmtId="4" fontId="2" fillId="0" borderId="28" xfId="0" applyNumberFormat="1" applyFont="1" applyFill="1" applyBorder="1" applyAlignment="1">
      <alignment horizontal="center"/>
    </xf>
    <xf numFmtId="4" fontId="1" fillId="0" borderId="0" xfId="0" applyNumberFormat="1" applyFont="1" applyFill="1" applyAlignment="1"/>
    <xf numFmtId="164" fontId="1" fillId="0" borderId="0" xfId="0" applyNumberFormat="1" applyFont="1" applyFill="1" applyAlignment="1"/>
    <xf numFmtId="2" fontId="1" fillId="0" borderId="0" xfId="0" applyNumberFormat="1" applyFont="1" applyFill="1" applyAlignment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2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23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1" fillId="0" borderId="34" xfId="0" applyFont="1" applyFill="1" applyBorder="1" applyAlignment="1">
      <alignment horizontal="center" vertical="center" textRotation="90" wrapText="1"/>
    </xf>
    <xf numFmtId="0" fontId="1" fillId="0" borderId="36" xfId="0" applyFont="1" applyFill="1" applyBorder="1" applyAlignment="1">
      <alignment horizontal="center" vertical="center" wrapText="1"/>
    </xf>
    <xf numFmtId="43" fontId="1" fillId="0" borderId="35" xfId="2" applyNumberFormat="1" applyFont="1" applyFill="1" applyBorder="1" applyAlignment="1" applyProtection="1">
      <alignment horizontal="center" vertical="center"/>
    </xf>
    <xf numFmtId="43" fontId="1" fillId="0" borderId="36" xfId="2" applyNumberFormat="1" applyFont="1" applyFill="1" applyBorder="1" applyAlignment="1" applyProtection="1">
      <alignment horizontal="center" vertical="center"/>
    </xf>
    <xf numFmtId="43" fontId="2" fillId="0" borderId="38" xfId="2" applyNumberFormat="1" applyFont="1" applyFill="1" applyBorder="1" applyAlignment="1" applyProtection="1">
      <alignment horizontal="center" vertical="center"/>
    </xf>
    <xf numFmtId="165" fontId="1" fillId="0" borderId="39" xfId="0" applyNumberFormat="1" applyFont="1" applyFill="1" applyBorder="1" applyAlignment="1">
      <alignment horizontal="center" vertical="center"/>
    </xf>
    <xf numFmtId="2" fontId="2" fillId="0" borderId="30" xfId="3" applyNumberFormat="1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 wrapText="1"/>
    </xf>
    <xf numFmtId="167" fontId="1" fillId="0" borderId="2" xfId="2" applyNumberFormat="1" applyFont="1" applyFill="1" applyBorder="1" applyAlignment="1" applyProtection="1">
      <alignment horizontal="center" vertical="center"/>
    </xf>
    <xf numFmtId="167" fontId="1" fillId="0" borderId="3" xfId="2" applyNumberFormat="1" applyFont="1" applyFill="1" applyBorder="1" applyAlignment="1" applyProtection="1">
      <alignment horizontal="center" vertical="center"/>
    </xf>
    <xf numFmtId="167" fontId="2" fillId="0" borderId="4" xfId="2" applyNumberFormat="1" applyFont="1" applyFill="1" applyBorder="1" applyAlignment="1" applyProtection="1">
      <alignment horizontal="center" vertical="center"/>
    </xf>
    <xf numFmtId="167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65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167" fontId="1" fillId="0" borderId="6" xfId="6" applyNumberFormat="1" applyFont="1" applyFill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left" wrapText="1"/>
    </xf>
    <xf numFmtId="167" fontId="1" fillId="0" borderId="7" xfId="0" applyNumberFormat="1" applyFont="1" applyFill="1" applyBorder="1" applyAlignment="1">
      <alignment horizontal="center" vertical="center" wrapText="1"/>
    </xf>
    <xf numFmtId="167" fontId="1" fillId="0" borderId="47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right" vertical="center" wrapText="1"/>
    </xf>
    <xf numFmtId="0" fontId="1" fillId="0" borderId="6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 textRotation="90"/>
    </xf>
    <xf numFmtId="0" fontId="1" fillId="0" borderId="0" xfId="0" applyFont="1" applyFill="1" applyAlignment="1">
      <alignment horizontal="center" vertical="center" textRotation="90"/>
    </xf>
    <xf numFmtId="2" fontId="1" fillId="0" borderId="7" xfId="0" applyNumberFormat="1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right" wrapText="1"/>
    </xf>
    <xf numFmtId="0" fontId="1" fillId="0" borderId="6" xfId="0" applyFont="1" applyFill="1" applyBorder="1" applyAlignment="1">
      <alignment wrapText="1"/>
    </xf>
    <xf numFmtId="0" fontId="1" fillId="0" borderId="3" xfId="0" applyFont="1" applyFill="1" applyBorder="1" applyAlignment="1">
      <alignment horizontal="left" vertical="center" wrapText="1"/>
    </xf>
    <xf numFmtId="165" fontId="1" fillId="0" borderId="8" xfId="0" applyNumberFormat="1" applyFont="1" applyFill="1" applyBorder="1" applyAlignment="1">
      <alignment horizontal="center" vertical="center"/>
    </xf>
    <xf numFmtId="2" fontId="2" fillId="0" borderId="46" xfId="3" applyNumberFormat="1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textRotation="90" wrapText="1"/>
    </xf>
    <xf numFmtId="0" fontId="2" fillId="0" borderId="51" xfId="0" applyFont="1" applyFill="1" applyBorder="1" applyAlignment="1">
      <alignment horizontal="center" vertical="center" textRotation="90" wrapText="1"/>
    </xf>
    <xf numFmtId="0" fontId="1" fillId="0" borderId="52" xfId="0" applyFont="1" applyFill="1" applyBorder="1" applyAlignment="1">
      <alignment horizontal="center" vertical="center" textRotation="90" wrapText="1"/>
    </xf>
    <xf numFmtId="0" fontId="1" fillId="0" borderId="9" xfId="0" applyFont="1" applyFill="1" applyBorder="1" applyAlignment="1">
      <alignment horizontal="left" vertical="center" wrapText="1"/>
    </xf>
    <xf numFmtId="167" fontId="1" fillId="0" borderId="9" xfId="0" applyNumberFormat="1" applyFont="1" applyFill="1" applyBorder="1" applyAlignment="1">
      <alignment horizontal="center" vertical="center" wrapText="1"/>
    </xf>
    <xf numFmtId="167" fontId="1" fillId="0" borderId="53" xfId="2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2" fontId="1" fillId="0" borderId="53" xfId="0" applyNumberFormat="1" applyFont="1" applyFill="1" applyBorder="1" applyAlignment="1">
      <alignment horizontal="center" vertical="center" wrapText="1"/>
    </xf>
    <xf numFmtId="2" fontId="1" fillId="0" borderId="49" xfId="0" applyNumberFormat="1" applyFont="1" applyFill="1" applyBorder="1" applyAlignment="1">
      <alignment horizontal="center" vertical="center" wrapText="1"/>
    </xf>
    <xf numFmtId="2" fontId="1" fillId="0" borderId="42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 applyProtection="1">
      <alignment horizontal="center"/>
    </xf>
    <xf numFmtId="4" fontId="2" fillId="0" borderId="54" xfId="0" applyNumberFormat="1" applyFont="1" applyFill="1" applyBorder="1" applyAlignment="1" applyProtection="1">
      <alignment horizontal="center"/>
    </xf>
    <xf numFmtId="0" fontId="1" fillId="0" borderId="55" xfId="0" applyFont="1" applyFill="1" applyBorder="1" applyAlignment="1">
      <alignment horizontal="center" vertical="center" wrapText="1"/>
    </xf>
    <xf numFmtId="4" fontId="2" fillId="0" borderId="34" xfId="0" applyNumberFormat="1" applyFont="1" applyFill="1" applyBorder="1" applyAlignment="1" applyProtection="1">
      <alignment horizontal="center"/>
    </xf>
    <xf numFmtId="2" fontId="1" fillId="0" borderId="26" xfId="0" applyNumberFormat="1" applyFont="1" applyFill="1" applyBorder="1" applyAlignment="1">
      <alignment horizontal="center" vertical="center" wrapText="1"/>
    </xf>
    <xf numFmtId="2" fontId="1" fillId="0" borderId="27" xfId="0" applyNumberFormat="1" applyFont="1" applyFill="1" applyBorder="1" applyAlignment="1">
      <alignment horizontal="center" vertical="center" wrapText="1"/>
    </xf>
    <xf numFmtId="2" fontId="1" fillId="0" borderId="28" xfId="0" applyNumberFormat="1" applyFont="1" applyFill="1" applyBorder="1" applyAlignment="1">
      <alignment horizontal="center" vertical="center" wrapText="1"/>
    </xf>
    <xf numFmtId="2" fontId="2" fillId="0" borderId="57" xfId="3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/>
    <xf numFmtId="0" fontId="1" fillId="0" borderId="30" xfId="0" applyFont="1" applyFill="1" applyBorder="1" applyAlignment="1"/>
    <xf numFmtId="0" fontId="2" fillId="0" borderId="29" xfId="0" applyFont="1" applyFill="1" applyBorder="1" applyAlignment="1">
      <alignment horizontal="center"/>
    </xf>
    <xf numFmtId="0" fontId="1" fillId="0" borderId="58" xfId="0" applyFont="1" applyFill="1" applyBorder="1" applyAlignment="1"/>
    <xf numFmtId="0" fontId="2" fillId="0" borderId="58" xfId="1" applyFont="1" applyFill="1" applyBorder="1" applyAlignment="1">
      <alignment wrapText="1"/>
    </xf>
    <xf numFmtId="0" fontId="1" fillId="0" borderId="50" xfId="0" applyFont="1" applyFill="1" applyBorder="1" applyAlignment="1"/>
    <xf numFmtId="0" fontId="2" fillId="0" borderId="26" xfId="0" applyFont="1" applyFill="1" applyBorder="1" applyAlignment="1">
      <alignment horizontal="center"/>
    </xf>
    <xf numFmtId="0" fontId="1" fillId="0" borderId="27" xfId="0" applyFont="1" applyFill="1" applyBorder="1" applyAlignment="1"/>
    <xf numFmtId="2" fontId="1" fillId="0" borderId="27" xfId="0" applyNumberFormat="1" applyFont="1" applyFill="1" applyBorder="1" applyAlignment="1">
      <alignment horizontal="center"/>
    </xf>
    <xf numFmtId="2" fontId="1" fillId="0" borderId="56" xfId="0" applyNumberFormat="1" applyFont="1" applyFill="1" applyBorder="1" applyAlignment="1">
      <alignment horizontal="center"/>
    </xf>
    <xf numFmtId="2" fontId="2" fillId="0" borderId="46" xfId="0" applyNumberFormat="1" applyFont="1" applyFill="1" applyBorder="1" applyAlignment="1">
      <alignment horizontal="center"/>
    </xf>
    <xf numFmtId="2" fontId="1" fillId="0" borderId="60" xfId="0" applyNumberFormat="1" applyFont="1" applyFill="1" applyBorder="1" applyAlignment="1">
      <alignment horizontal="center"/>
    </xf>
    <xf numFmtId="167" fontId="1" fillId="0" borderId="36" xfId="2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right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" fontId="1" fillId="0" borderId="1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vertical="center"/>
    </xf>
    <xf numFmtId="0" fontId="1" fillId="0" borderId="2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17" xfId="0" applyFont="1" applyFill="1" applyBorder="1" applyAlignment="1">
      <alignment horizontal="center" vertical="center" textRotation="90" wrapText="1"/>
    </xf>
    <xf numFmtId="0" fontId="1" fillId="0" borderId="6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/>
    <xf numFmtId="166" fontId="1" fillId="0" borderId="7" xfId="0" applyNumberFormat="1" applyFont="1" applyFill="1" applyBorder="1" applyAlignment="1">
      <alignment wrapText="1"/>
    </xf>
    <xf numFmtId="166" fontId="1" fillId="0" borderId="5" xfId="0" applyNumberFormat="1" applyFont="1" applyFill="1" applyBorder="1" applyAlignment="1">
      <alignment wrapText="1"/>
    </xf>
    <xf numFmtId="166" fontId="1" fillId="0" borderId="6" xfId="0" applyNumberFormat="1" applyFont="1" applyFill="1" applyBorder="1" applyAlignment="1">
      <alignment wrapText="1"/>
    </xf>
    <xf numFmtId="0" fontId="1" fillId="0" borderId="0" xfId="0" applyFont="1" applyFill="1" applyAlignment="1">
      <alignment horizontal="left" vertical="center"/>
    </xf>
    <xf numFmtId="0" fontId="10" fillId="0" borderId="0" xfId="0" applyFont="1" applyFill="1"/>
    <xf numFmtId="43" fontId="1" fillId="0" borderId="0" xfId="0" applyNumberFormat="1" applyFont="1" applyFill="1" applyAlignment="1">
      <alignment vertical="center"/>
    </xf>
    <xf numFmtId="0" fontId="1" fillId="0" borderId="3" xfId="0" applyFont="1" applyFill="1" applyBorder="1" applyAlignment="1">
      <alignment wrapText="1"/>
    </xf>
    <xf numFmtId="166" fontId="1" fillId="0" borderId="2" xfId="0" applyNumberFormat="1" applyFont="1" applyFill="1" applyBorder="1" applyAlignment="1">
      <alignment wrapText="1"/>
    </xf>
    <xf numFmtId="166" fontId="1" fillId="0" borderId="3" xfId="0" applyNumberFormat="1" applyFont="1" applyFill="1" applyBorder="1" applyAlignment="1">
      <alignment wrapText="1"/>
    </xf>
    <xf numFmtId="166" fontId="1" fillId="0" borderId="4" xfId="0" applyNumberFormat="1" applyFont="1" applyFill="1" applyBorder="1" applyAlignment="1">
      <alignment wrapText="1"/>
    </xf>
    <xf numFmtId="0" fontId="1" fillId="0" borderId="6" xfId="0" applyFont="1" applyFill="1" applyBorder="1" applyAlignment="1">
      <alignment horizontal="center"/>
    </xf>
    <xf numFmtId="166" fontId="1" fillId="0" borderId="8" xfId="0" applyNumberFormat="1" applyFont="1" applyFill="1" applyBorder="1" applyAlignment="1">
      <alignment wrapText="1"/>
    </xf>
    <xf numFmtId="166" fontId="1" fillId="0" borderId="9" xfId="0" applyNumberFormat="1" applyFont="1" applyFill="1" applyBorder="1" applyAlignment="1">
      <alignment wrapText="1"/>
    </xf>
    <xf numFmtId="166" fontId="1" fillId="0" borderId="10" xfId="0" applyNumberFormat="1" applyFont="1" applyFill="1" applyBorder="1" applyAlignment="1">
      <alignment wrapText="1"/>
    </xf>
    <xf numFmtId="167" fontId="1" fillId="0" borderId="7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67" fontId="1" fillId="0" borderId="6" xfId="0" applyNumberFormat="1" applyFont="1" applyFill="1" applyBorder="1" applyAlignment="1">
      <alignment horizontal="center" wrapText="1"/>
    </xf>
    <xf numFmtId="0" fontId="11" fillId="0" borderId="3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166" fontId="1" fillId="0" borderId="49" xfId="0" applyNumberFormat="1" applyFont="1" applyFill="1" applyBorder="1" applyAlignment="1">
      <alignment wrapText="1"/>
    </xf>
    <xf numFmtId="0" fontId="1" fillId="0" borderId="0" xfId="0" applyFont="1" applyFill="1"/>
    <xf numFmtId="0" fontId="11" fillId="0" borderId="36" xfId="0" applyFont="1" applyFill="1" applyBorder="1" applyAlignment="1">
      <alignment horizontal="center" vertical="top" wrapText="1"/>
    </xf>
    <xf numFmtId="0" fontId="2" fillId="0" borderId="36" xfId="0" applyFont="1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wrapText="1"/>
    </xf>
    <xf numFmtId="0" fontId="1" fillId="0" borderId="20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2" fillId="0" borderId="28" xfId="0" applyFont="1" applyFill="1" applyBorder="1" applyAlignment="1">
      <alignment horizontal="center"/>
    </xf>
    <xf numFmtId="167" fontId="1" fillId="0" borderId="6" xfId="2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top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right" vertical="center" wrapText="1"/>
    </xf>
    <xf numFmtId="0" fontId="7" fillId="0" borderId="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 wrapText="1"/>
    </xf>
    <xf numFmtId="166" fontId="1" fillId="0" borderId="53" xfId="0" applyNumberFormat="1" applyFont="1" applyFill="1" applyBorder="1" applyAlignment="1">
      <alignment wrapText="1"/>
    </xf>
    <xf numFmtId="166" fontId="1" fillId="0" borderId="42" xfId="0" applyNumberFormat="1" applyFont="1" applyFill="1" applyBorder="1" applyAlignment="1">
      <alignment wrapText="1"/>
    </xf>
    <xf numFmtId="0" fontId="7" fillId="0" borderId="6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/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right" vertical="center"/>
    </xf>
    <xf numFmtId="0" fontId="1" fillId="0" borderId="24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textRotation="90" wrapText="1"/>
    </xf>
    <xf numFmtId="43" fontId="1" fillId="0" borderId="2" xfId="2" applyNumberFormat="1" applyFont="1" applyFill="1" applyBorder="1" applyAlignment="1" applyProtection="1">
      <alignment horizontal="center" vertical="center"/>
    </xf>
    <xf numFmtId="43" fontId="1" fillId="0" borderId="3" xfId="2" applyNumberFormat="1" applyFont="1" applyFill="1" applyBorder="1" applyAlignment="1" applyProtection="1">
      <alignment horizontal="center" vertical="center"/>
    </xf>
    <xf numFmtId="43" fontId="2" fillId="0" borderId="4" xfId="2" applyNumberFormat="1" applyFont="1" applyFill="1" applyBorder="1" applyAlignment="1" applyProtection="1">
      <alignment horizontal="center" vertical="center"/>
    </xf>
    <xf numFmtId="0" fontId="1" fillId="0" borderId="47" xfId="0" applyFont="1" applyFill="1" applyBorder="1" applyAlignment="1">
      <alignment horizontal="left" vertical="center" wrapText="1"/>
    </xf>
    <xf numFmtId="2" fontId="1" fillId="0" borderId="47" xfId="0" applyNumberFormat="1" applyFont="1" applyFill="1" applyBorder="1" applyAlignment="1">
      <alignment horizontal="center" vertical="center" wrapText="1"/>
    </xf>
    <xf numFmtId="2" fontId="1" fillId="0" borderId="48" xfId="0" applyNumberFormat="1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right" vertical="center" wrapText="1"/>
    </xf>
    <xf numFmtId="0" fontId="1" fillId="0" borderId="47" xfId="4" applyNumberFormat="1" applyFont="1" applyFill="1" applyBorder="1" applyAlignment="1" applyProtection="1">
      <alignment horizontal="left" vertical="center" wrapText="1"/>
    </xf>
    <xf numFmtId="0" fontId="1" fillId="0" borderId="47" xfId="4" applyNumberFormat="1" applyFont="1" applyFill="1" applyBorder="1" applyAlignment="1" applyProtection="1">
      <alignment horizontal="center" vertical="center" wrapText="1"/>
    </xf>
    <xf numFmtId="2" fontId="1" fillId="0" borderId="61" xfId="0" applyNumberFormat="1" applyFont="1" applyFill="1" applyBorder="1" applyAlignment="1">
      <alignment horizontal="center" vertical="top" wrapText="1"/>
    </xf>
    <xf numFmtId="0" fontId="1" fillId="0" borderId="47" xfId="5" applyNumberFormat="1" applyFont="1" applyFill="1" applyBorder="1" applyAlignment="1" applyProtection="1">
      <alignment horizontal="right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61" xfId="0" applyFont="1" applyFill="1" applyBorder="1" applyAlignment="1">
      <alignment horizontal="center" vertical="top" wrapText="1"/>
    </xf>
    <xf numFmtId="0" fontId="1" fillId="0" borderId="9" xfId="5" applyNumberFormat="1" applyFont="1" applyFill="1" applyBorder="1" applyAlignment="1" applyProtection="1">
      <alignment horizontal="right" vertical="center" wrapText="1"/>
    </xf>
    <xf numFmtId="0" fontId="1" fillId="0" borderId="10" xfId="0" applyFont="1" applyFill="1" applyBorder="1" applyAlignment="1">
      <alignment horizontal="center" vertical="top" wrapText="1"/>
    </xf>
    <xf numFmtId="168" fontId="1" fillId="0" borderId="47" xfId="2" applyNumberFormat="1" applyFont="1" applyFill="1" applyBorder="1" applyAlignment="1" applyProtection="1">
      <alignment horizontal="right" vertical="center"/>
    </xf>
    <xf numFmtId="0" fontId="1" fillId="0" borderId="7" xfId="0" applyFont="1" applyFill="1" applyBorder="1" applyAlignment="1">
      <alignment horizontal="center"/>
    </xf>
    <xf numFmtId="0" fontId="1" fillId="0" borderId="62" xfId="0" applyFont="1" applyFill="1" applyBorder="1" applyAlignment="1">
      <alignment horizontal="center" wrapText="1"/>
    </xf>
    <xf numFmtId="0" fontId="1" fillId="0" borderId="63" xfId="0" applyFont="1" applyFill="1" applyBorder="1" applyAlignment="1">
      <alignment horizontal="center" wrapText="1"/>
    </xf>
    <xf numFmtId="0" fontId="2" fillId="0" borderId="30" xfId="0" applyFont="1" applyFill="1" applyBorder="1" applyAlignment="1">
      <alignment horizontal="right"/>
    </xf>
    <xf numFmtId="0" fontId="2" fillId="0" borderId="59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39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left"/>
    </xf>
    <xf numFmtId="4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justify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 applyBorder="1" applyAlignment="1">
      <alignment horizontal="left"/>
    </xf>
    <xf numFmtId="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16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57" xfId="0" applyFont="1" applyFill="1" applyBorder="1" applyAlignment="1">
      <alignment horizontal="right"/>
    </xf>
    <xf numFmtId="0" fontId="2" fillId="0" borderId="40" xfId="0" applyFont="1" applyFill="1" applyBorder="1" applyAlignment="1">
      <alignment horizontal="right"/>
    </xf>
    <xf numFmtId="0" fontId="2" fillId="0" borderId="41" xfId="0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7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2" fillId="0" borderId="9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horizontal="left"/>
    </xf>
    <xf numFmtId="0" fontId="1" fillId="0" borderId="0" xfId="0" applyFont="1" applyFill="1" applyAlignment="1">
      <alignment horizontal="left"/>
    </xf>
    <xf numFmtId="2" fontId="1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right" vertical="center"/>
    </xf>
    <xf numFmtId="0" fontId="1" fillId="0" borderId="8" xfId="0" applyFont="1" applyFill="1" applyBorder="1" applyAlignment="1">
      <alignment horizontal="center" vertical="center" textRotation="90" wrapText="1"/>
    </xf>
    <xf numFmtId="0" fontId="1" fillId="0" borderId="13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center" textRotation="90" wrapText="1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textRotation="90"/>
    </xf>
    <xf numFmtId="0" fontId="1" fillId="0" borderId="9" xfId="0" applyFont="1" applyFill="1" applyBorder="1" applyAlignment="1">
      <alignment horizontal="center" vertical="center" textRotation="90"/>
    </xf>
    <xf numFmtId="0" fontId="1" fillId="0" borderId="29" xfId="0" applyFont="1" applyFill="1" applyBorder="1" applyAlignment="1">
      <alignment horizontal="center" vertical="center" textRotation="90" wrapText="1"/>
    </xf>
    <xf numFmtId="0" fontId="1" fillId="0" borderId="22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2" fillId="0" borderId="57" xfId="3" applyFont="1" applyFill="1" applyBorder="1" applyAlignment="1">
      <alignment horizontal="right" wrapText="1"/>
    </xf>
    <xf numFmtId="0" fontId="2" fillId="0" borderId="40" xfId="3" applyFont="1" applyFill="1" applyBorder="1" applyAlignment="1">
      <alignment horizontal="right" wrapText="1"/>
    </xf>
    <xf numFmtId="0" fontId="2" fillId="0" borderId="41" xfId="3" applyFont="1" applyFill="1" applyBorder="1" applyAlignment="1">
      <alignment horizontal="right" wrapText="1"/>
    </xf>
    <xf numFmtId="0" fontId="1" fillId="0" borderId="0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 textRotation="90" wrapText="1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50" xfId="0" applyFont="1" applyFill="1" applyBorder="1" applyAlignment="1">
      <alignment horizontal="center" vertical="center" textRotation="90" wrapText="1"/>
    </xf>
    <xf numFmtId="0" fontId="2" fillId="0" borderId="64" xfId="3" applyFont="1" applyFill="1" applyBorder="1" applyAlignment="1">
      <alignment horizontal="right" wrapText="1"/>
    </xf>
    <xf numFmtId="0" fontId="2" fillId="0" borderId="65" xfId="3" applyFont="1" applyFill="1" applyBorder="1" applyAlignment="1">
      <alignment horizontal="right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</cellXfs>
  <cellStyles count="7">
    <cellStyle name="Excel_BuiltIn_Bad 2" xfId="5"/>
    <cellStyle name="Excel_BuiltIn_Good 2" xfId="4"/>
    <cellStyle name="Normal 2" xfId="2"/>
    <cellStyle name="Normal_tamlok_tuksaLBN" xfId="6"/>
    <cellStyle name="Parastais" xfId="0" builtinId="0"/>
    <cellStyle name="Обычный_33. OZOLNIEKU NOVADA DOME_OZO SKOLA_TELPU, GAITENU, KAPNU TELPU REMONTS_TAME_VADIMS_2011_02_25_melnraksts" xfId="1"/>
    <cellStyle name="Обычный_saulkrasti_tam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sqref="A1:J5"/>
    </sheetView>
  </sheetViews>
  <sheetFormatPr defaultRowHeight="15"/>
  <cols>
    <col min="1" max="16384" width="9.140625" style="289"/>
  </cols>
  <sheetData>
    <row r="1" spans="1:10" ht="15.75" customHeight="1">
      <c r="A1" s="287" t="s">
        <v>320</v>
      </c>
      <c r="B1" s="288"/>
      <c r="C1" s="288"/>
      <c r="D1" s="288"/>
      <c r="E1" s="288"/>
      <c r="F1" s="288"/>
      <c r="G1" s="288"/>
      <c r="H1" s="288"/>
      <c r="I1" s="288"/>
      <c r="J1" s="288"/>
    </row>
    <row r="2" spans="1:10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10" ht="15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</row>
    <row r="4" spans="1:10">
      <c r="A4" s="288"/>
      <c r="B4" s="288"/>
      <c r="C4" s="288"/>
      <c r="D4" s="288"/>
      <c r="E4" s="288"/>
      <c r="F4" s="288"/>
      <c r="G4" s="288"/>
      <c r="H4" s="288"/>
      <c r="I4" s="288"/>
      <c r="J4" s="288"/>
    </row>
    <row r="5" spans="1:10">
      <c r="A5" s="288"/>
      <c r="B5" s="288"/>
      <c r="C5" s="288"/>
      <c r="D5" s="288"/>
      <c r="E5" s="288"/>
      <c r="F5" s="288"/>
      <c r="G5" s="288"/>
      <c r="H5" s="288"/>
      <c r="I5" s="288"/>
      <c r="J5" s="288"/>
    </row>
    <row r="6" spans="1:10">
      <c r="A6" s="290"/>
    </row>
    <row r="7" spans="1:10" ht="15.75">
      <c r="A7" s="291"/>
    </row>
    <row r="8" spans="1:10" ht="18.75">
      <c r="A8" s="292"/>
    </row>
    <row r="9" spans="1:10" ht="18.75">
      <c r="A9" s="293" t="s">
        <v>321</v>
      </c>
      <c r="B9" s="293"/>
      <c r="C9" s="293"/>
      <c r="D9" s="293"/>
      <c r="E9" s="293"/>
      <c r="F9" s="293"/>
      <c r="G9" s="293"/>
      <c r="H9" s="293"/>
      <c r="I9" s="293"/>
      <c r="J9" s="293"/>
    </row>
    <row r="10" spans="1:10" ht="18.75">
      <c r="A10" s="293" t="s">
        <v>322</v>
      </c>
      <c r="B10" s="293"/>
      <c r="C10" s="293"/>
      <c r="D10" s="293"/>
      <c r="E10" s="293"/>
      <c r="F10" s="293"/>
      <c r="G10" s="293"/>
      <c r="H10" s="293"/>
      <c r="I10" s="293"/>
      <c r="J10" s="293"/>
    </row>
    <row r="11" spans="1:10" ht="18.75">
      <c r="A11" s="293" t="s">
        <v>323</v>
      </c>
      <c r="B11" s="293"/>
      <c r="C11" s="293"/>
      <c r="D11" s="293"/>
      <c r="E11" s="293"/>
      <c r="F11" s="293"/>
      <c r="G11" s="293"/>
      <c r="H11" s="293"/>
      <c r="I11" s="293"/>
      <c r="J11" s="293"/>
    </row>
    <row r="12" spans="1:10" ht="18.75">
      <c r="A12" s="293" t="s">
        <v>324</v>
      </c>
      <c r="B12" s="293"/>
      <c r="C12" s="293"/>
      <c r="D12" s="293"/>
      <c r="E12" s="293"/>
      <c r="F12" s="293"/>
      <c r="G12" s="293"/>
      <c r="H12" s="293"/>
      <c r="I12" s="293"/>
      <c r="J12" s="293"/>
    </row>
    <row r="13" spans="1:10" ht="18.75">
      <c r="A13" s="292"/>
    </row>
    <row r="14" spans="1:10" ht="15.75">
      <c r="A14" s="291"/>
    </row>
    <row r="15" spans="1:10" ht="15.75">
      <c r="A15" s="291"/>
    </row>
    <row r="16" spans="1:10" ht="15.75">
      <c r="A16" s="291"/>
    </row>
    <row r="17" spans="1:10" ht="15.75">
      <c r="A17" s="291"/>
    </row>
    <row r="18" spans="1:10">
      <c r="A18" s="294" t="s">
        <v>327</v>
      </c>
      <c r="B18" s="294"/>
      <c r="C18" s="294"/>
      <c r="D18" s="294"/>
      <c r="E18" s="294"/>
      <c r="F18" s="294"/>
      <c r="G18" s="294"/>
      <c r="H18" s="294"/>
      <c r="I18" s="294"/>
      <c r="J18" s="294"/>
    </row>
    <row r="19" spans="1:10">
      <c r="A19" s="294"/>
      <c r="B19" s="294"/>
      <c r="C19" s="294"/>
      <c r="D19" s="294"/>
      <c r="E19" s="294"/>
      <c r="F19" s="294"/>
      <c r="G19" s="294"/>
      <c r="H19" s="294"/>
      <c r="I19" s="294"/>
      <c r="J19" s="294"/>
    </row>
    <row r="20" spans="1:10">
      <c r="A20" s="294"/>
      <c r="B20" s="294"/>
      <c r="C20" s="294"/>
      <c r="D20" s="294"/>
      <c r="E20" s="294"/>
      <c r="F20" s="294"/>
      <c r="G20" s="294"/>
      <c r="H20" s="294"/>
      <c r="I20" s="294"/>
      <c r="J20" s="294"/>
    </row>
    <row r="21" spans="1:10" ht="22.5">
      <c r="A21" s="295"/>
      <c r="B21" s="295"/>
      <c r="C21" s="295"/>
      <c r="D21" s="295"/>
      <c r="E21" s="295"/>
      <c r="F21" s="295"/>
      <c r="G21" s="295"/>
      <c r="H21" s="295"/>
      <c r="I21" s="295"/>
      <c r="J21" s="295"/>
    </row>
    <row r="22" spans="1:10" ht="22.5">
      <c r="A22" s="296"/>
    </row>
    <row r="23" spans="1:10" ht="22.5">
      <c r="A23" s="295" t="s">
        <v>325</v>
      </c>
      <c r="B23" s="295"/>
      <c r="C23" s="295"/>
      <c r="D23" s="295"/>
      <c r="E23" s="295"/>
      <c r="F23" s="295"/>
      <c r="G23" s="295"/>
      <c r="H23" s="295"/>
      <c r="I23" s="295"/>
      <c r="J23" s="295"/>
    </row>
    <row r="24" spans="1:10" ht="15.75">
      <c r="A24" s="297"/>
    </row>
    <row r="25" spans="1:10" ht="15.75">
      <c r="A25" s="298" t="s">
        <v>328</v>
      </c>
      <c r="B25" s="298"/>
      <c r="C25" s="298"/>
      <c r="D25" s="298"/>
      <c r="E25" s="298"/>
      <c r="F25" s="298"/>
      <c r="G25" s="298"/>
      <c r="H25" s="298"/>
      <c r="I25" s="298"/>
      <c r="J25" s="298"/>
    </row>
    <row r="26" spans="1:10" ht="15.75">
      <c r="A26" s="299"/>
    </row>
    <row r="27" spans="1:10" ht="15.75">
      <c r="A27" s="291"/>
    </row>
    <row r="28" spans="1:10" ht="15.75">
      <c r="A28" s="291"/>
    </row>
    <row r="29" spans="1:10" ht="15.75">
      <c r="A29" s="291"/>
    </row>
    <row r="30" spans="1:10" ht="15.75">
      <c r="A30" s="291"/>
    </row>
    <row r="31" spans="1:10" ht="15.75">
      <c r="A31" s="291"/>
    </row>
    <row r="32" spans="1:10" ht="15.75">
      <c r="A32" s="291"/>
    </row>
    <row r="33" spans="1:10" ht="15.75">
      <c r="A33" s="291"/>
    </row>
    <row r="34" spans="1:10" ht="15.75">
      <c r="A34" s="291"/>
    </row>
    <row r="35" spans="1:10" ht="15.75">
      <c r="A35" s="291"/>
    </row>
    <row r="36" spans="1:10" ht="15.75">
      <c r="A36" s="291"/>
    </row>
    <row r="37" spans="1:10" ht="15.75">
      <c r="A37" s="291"/>
    </row>
    <row r="38" spans="1:10" ht="15.75">
      <c r="A38" s="291"/>
    </row>
    <row r="39" spans="1:10" ht="15.75">
      <c r="A39" s="291"/>
    </row>
    <row r="40" spans="1:10" ht="15.75">
      <c r="A40" s="291"/>
    </row>
    <row r="41" spans="1:10" ht="15.75">
      <c r="A41" s="291"/>
    </row>
    <row r="42" spans="1:10" ht="15.75">
      <c r="A42" s="291"/>
    </row>
    <row r="43" spans="1:10" ht="15.75">
      <c r="A43" s="300" t="s">
        <v>326</v>
      </c>
      <c r="B43" s="300"/>
      <c r="C43" s="300"/>
      <c r="D43" s="300"/>
      <c r="E43" s="300"/>
      <c r="F43" s="300"/>
      <c r="G43" s="300"/>
      <c r="H43" s="300"/>
      <c r="I43" s="300"/>
      <c r="J43" s="300"/>
    </row>
    <row r="44" spans="1:10" ht="15.75">
      <c r="A44" s="298">
        <v>2019</v>
      </c>
      <c r="B44" s="298"/>
      <c r="C44" s="298"/>
      <c r="D44" s="298"/>
      <c r="E44" s="298"/>
      <c r="F44" s="298"/>
      <c r="G44" s="298"/>
      <c r="H44" s="298"/>
      <c r="I44" s="298"/>
      <c r="J44" s="298"/>
    </row>
  </sheetData>
  <mergeCells count="11">
    <mergeCell ref="A21:J21"/>
    <mergeCell ref="A23:J23"/>
    <mergeCell ref="A25:J25"/>
    <mergeCell ref="A43:J43"/>
    <mergeCell ref="A44:J44"/>
    <mergeCell ref="A1:J5"/>
    <mergeCell ref="A9:J9"/>
    <mergeCell ref="A10:J10"/>
    <mergeCell ref="A11:J11"/>
    <mergeCell ref="A12:J12"/>
    <mergeCell ref="A18:J2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P24"/>
  <sheetViews>
    <sheetView zoomScaleNormal="100" workbookViewId="0">
      <selection activeCell="D16" sqref="D16"/>
    </sheetView>
  </sheetViews>
  <sheetFormatPr defaultColWidth="9.140625" defaultRowHeight="15"/>
  <cols>
    <col min="1" max="1" width="4.140625" style="130" customWidth="1"/>
    <col min="2" max="2" width="5.7109375" style="130" customWidth="1"/>
    <col min="3" max="3" width="39.42578125" style="130" customWidth="1"/>
    <col min="4" max="4" width="5.42578125" style="130" customWidth="1"/>
    <col min="5" max="5" width="8.7109375" style="130" customWidth="1"/>
    <col min="6" max="6" width="6.28515625" style="130" customWidth="1"/>
    <col min="7" max="7" width="4.28515625" style="130" customWidth="1"/>
    <col min="8" max="10" width="6.7109375" style="130" customWidth="1"/>
    <col min="11" max="11" width="7.5703125" style="130" customWidth="1"/>
    <col min="12" max="15" width="7.7109375" style="130" customWidth="1"/>
    <col min="16" max="16" width="9" style="130" customWidth="1"/>
    <col min="17" max="16384" width="9.140625" style="130"/>
  </cols>
  <sheetData>
    <row r="1" spans="1:16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32"/>
      <c r="L1" s="29"/>
      <c r="M1" s="29"/>
      <c r="N1" s="29"/>
      <c r="O1" s="31" t="s">
        <v>73</v>
      </c>
      <c r="P1" s="109">
        <f>Kopsavilkums!A24</f>
        <v>7</v>
      </c>
    </row>
    <row r="2" spans="1:16">
      <c r="A2" s="275" t="s">
        <v>74</v>
      </c>
      <c r="B2" s="275"/>
      <c r="C2" s="275"/>
      <c r="D2" s="275"/>
      <c r="E2" s="275"/>
      <c r="F2" s="275"/>
      <c r="G2" s="275"/>
      <c r="H2" s="275"/>
      <c r="I2" s="275"/>
      <c r="J2" s="275"/>
      <c r="K2" s="32"/>
      <c r="L2" s="29"/>
      <c r="M2" s="29"/>
      <c r="N2" s="29"/>
      <c r="O2" s="29"/>
      <c r="P2" s="32"/>
    </row>
    <row r="3" spans="1:16">
      <c r="A3" s="120"/>
      <c r="B3" s="120"/>
      <c r="C3" s="215" t="s">
        <v>17</v>
      </c>
      <c r="D3" s="215"/>
      <c r="E3" s="215"/>
      <c r="F3" s="215"/>
      <c r="G3" s="215"/>
      <c r="H3" s="215"/>
      <c r="I3" s="215"/>
      <c r="J3" s="120"/>
      <c r="K3" s="32"/>
      <c r="L3" s="29"/>
      <c r="M3" s="29"/>
      <c r="N3" s="29"/>
      <c r="O3" s="29"/>
      <c r="P3" s="32"/>
    </row>
    <row r="4" spans="1:16">
      <c r="A4" s="29"/>
      <c r="B4" s="29"/>
      <c r="C4" s="30" t="s">
        <v>52</v>
      </c>
      <c r="D4" s="262" t="s">
        <v>289</v>
      </c>
      <c r="E4" s="262"/>
      <c r="F4" s="262"/>
      <c r="G4" s="262"/>
      <c r="H4" s="262"/>
      <c r="I4" s="262"/>
      <c r="J4" s="262"/>
      <c r="K4" s="262"/>
      <c r="L4" s="29"/>
      <c r="M4" s="29"/>
      <c r="N4" s="29"/>
      <c r="O4" s="29"/>
      <c r="P4" s="32"/>
    </row>
    <row r="5" spans="1:16">
      <c r="A5" s="29"/>
      <c r="B5" s="29"/>
      <c r="C5" s="30" t="s">
        <v>18</v>
      </c>
      <c r="D5" s="262" t="s">
        <v>289</v>
      </c>
      <c r="E5" s="262"/>
      <c r="F5" s="262"/>
      <c r="G5" s="262"/>
      <c r="H5" s="262"/>
      <c r="I5" s="262"/>
      <c r="J5" s="262"/>
      <c r="K5" s="262"/>
      <c r="L5" s="29"/>
      <c r="M5" s="29"/>
      <c r="N5" s="29"/>
      <c r="O5" s="29"/>
      <c r="P5" s="32"/>
    </row>
    <row r="6" spans="1:16">
      <c r="A6" s="29"/>
      <c r="B6" s="29"/>
      <c r="C6" s="31" t="s">
        <v>53</v>
      </c>
      <c r="D6" s="262" t="s">
        <v>290</v>
      </c>
      <c r="E6" s="262"/>
      <c r="F6" s="262"/>
      <c r="G6" s="262"/>
      <c r="H6" s="262"/>
      <c r="I6" s="262"/>
      <c r="J6" s="262"/>
      <c r="K6" s="262"/>
      <c r="L6" s="29"/>
      <c r="M6" s="29"/>
      <c r="N6" s="29"/>
      <c r="O6" s="29"/>
      <c r="P6" s="32"/>
    </row>
    <row r="7" spans="1:16">
      <c r="A7" s="29"/>
      <c r="B7" s="29"/>
      <c r="C7" s="31" t="s">
        <v>54</v>
      </c>
      <c r="D7" s="262" t="s">
        <v>291</v>
      </c>
      <c r="E7" s="262"/>
      <c r="F7" s="262"/>
      <c r="G7" s="262"/>
      <c r="H7" s="262"/>
      <c r="I7" s="262"/>
      <c r="J7" s="262"/>
      <c r="K7" s="262"/>
      <c r="L7" s="29"/>
      <c r="M7" s="29"/>
      <c r="N7" s="29"/>
      <c r="O7" s="29"/>
      <c r="P7" s="32"/>
    </row>
    <row r="8" spans="1:16">
      <c r="A8" s="29"/>
      <c r="B8" s="29"/>
      <c r="C8" s="111" t="s">
        <v>20</v>
      </c>
      <c r="D8" s="262"/>
      <c r="E8" s="262"/>
      <c r="F8" s="262"/>
      <c r="G8" s="262"/>
      <c r="H8" s="262"/>
      <c r="I8" s="262"/>
      <c r="J8" s="262"/>
      <c r="K8" s="262"/>
      <c r="L8" s="29"/>
      <c r="M8" s="29"/>
      <c r="N8" s="29"/>
      <c r="O8" s="29"/>
      <c r="P8" s="32"/>
    </row>
    <row r="9" spans="1:16" ht="15" customHeight="1">
      <c r="A9" s="264" t="s">
        <v>293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</row>
    <row r="10" spans="1:16">
      <c r="A10" s="29"/>
      <c r="B10" s="29"/>
      <c r="C10" s="29"/>
      <c r="D10" s="131"/>
      <c r="E10" s="29"/>
      <c r="F10" s="29"/>
      <c r="G10" s="29"/>
      <c r="H10" s="29"/>
      <c r="I10" s="29"/>
      <c r="J10" s="263" t="s">
        <v>55</v>
      </c>
      <c r="K10" s="263"/>
      <c r="L10" s="263"/>
      <c r="M10" s="263"/>
      <c r="N10" s="33">
        <f>P18</f>
        <v>0</v>
      </c>
      <c r="O10" s="29"/>
      <c r="P10" s="32"/>
    </row>
    <row r="11" spans="1:16">
      <c r="A11" s="68"/>
      <c r="B11" s="67"/>
      <c r="C11" s="29"/>
      <c r="D11" s="67"/>
      <c r="E11" s="67"/>
      <c r="F11" s="29"/>
      <c r="G11" s="29"/>
      <c r="H11" s="29"/>
      <c r="I11" s="29"/>
      <c r="J11" s="29"/>
      <c r="K11" s="29"/>
      <c r="L11" s="265" t="s">
        <v>8</v>
      </c>
      <c r="M11" s="265"/>
      <c r="N11" s="261"/>
      <c r="O11" s="262"/>
      <c r="P11" s="29"/>
    </row>
    <row r="12" spans="1:16" ht="15.75" thickBot="1">
      <c r="A12" s="68"/>
      <c r="B12" s="67"/>
      <c r="C12" s="29"/>
      <c r="D12" s="67"/>
      <c r="E12" s="67"/>
      <c r="F12" s="29"/>
      <c r="G12" s="29"/>
      <c r="H12" s="29"/>
      <c r="I12" s="29"/>
      <c r="J12" s="29"/>
      <c r="K12" s="29"/>
      <c r="L12" s="118"/>
      <c r="M12" s="118"/>
      <c r="N12" s="121"/>
      <c r="O12" s="121"/>
      <c r="P12" s="29"/>
    </row>
    <row r="13" spans="1:16" ht="15.75" customHeight="1" thickBot="1">
      <c r="A13" s="225" t="s">
        <v>24</v>
      </c>
      <c r="B13" s="267" t="s">
        <v>56</v>
      </c>
      <c r="C13" s="269" t="s">
        <v>57</v>
      </c>
      <c r="D13" s="271" t="s">
        <v>58</v>
      </c>
      <c r="E13" s="273" t="s">
        <v>59</v>
      </c>
      <c r="F13" s="276" t="s">
        <v>60</v>
      </c>
      <c r="G13" s="259"/>
      <c r="H13" s="259"/>
      <c r="I13" s="259"/>
      <c r="J13" s="259"/>
      <c r="K13" s="260"/>
      <c r="L13" s="258" t="s">
        <v>61</v>
      </c>
      <c r="M13" s="259"/>
      <c r="N13" s="259"/>
      <c r="O13" s="259"/>
      <c r="P13" s="260"/>
    </row>
    <row r="14" spans="1:16" ht="78.75" customHeight="1" thickBot="1">
      <c r="A14" s="226"/>
      <c r="B14" s="281"/>
      <c r="C14" s="282"/>
      <c r="D14" s="283"/>
      <c r="E14" s="284"/>
      <c r="F14" s="75" t="s">
        <v>62</v>
      </c>
      <c r="G14" s="122" t="s">
        <v>68</v>
      </c>
      <c r="H14" s="122" t="s">
        <v>63</v>
      </c>
      <c r="I14" s="122" t="s">
        <v>64</v>
      </c>
      <c r="J14" s="122" t="s">
        <v>65</v>
      </c>
      <c r="K14" s="76" t="s">
        <v>66</v>
      </c>
      <c r="L14" s="77" t="s">
        <v>62</v>
      </c>
      <c r="M14" s="122" t="s">
        <v>63</v>
      </c>
      <c r="N14" s="122" t="s">
        <v>64</v>
      </c>
      <c r="O14" s="122" t="s">
        <v>65</v>
      </c>
      <c r="P14" s="76" t="s">
        <v>66</v>
      </c>
    </row>
    <row r="15" spans="1:16">
      <c r="A15" s="44"/>
      <c r="B15" s="45"/>
      <c r="C15" s="115"/>
      <c r="D15" s="46"/>
      <c r="E15" s="116"/>
      <c r="F15" s="44"/>
      <c r="G15" s="115"/>
      <c r="H15" s="115"/>
      <c r="I15" s="115"/>
      <c r="J15" s="115"/>
      <c r="K15" s="47"/>
      <c r="L15" s="44"/>
      <c r="M15" s="178"/>
      <c r="N15" s="178"/>
      <c r="O15" s="178"/>
      <c r="P15" s="47"/>
    </row>
    <row r="16" spans="1:16" ht="22.5">
      <c r="A16" s="54">
        <v>1</v>
      </c>
      <c r="B16" s="14"/>
      <c r="C16" s="52" t="s">
        <v>285</v>
      </c>
      <c r="D16" s="14" t="s">
        <v>120</v>
      </c>
      <c r="E16" s="15">
        <f>68*2</f>
        <v>136</v>
      </c>
      <c r="F16" s="127"/>
      <c r="G16" s="128"/>
      <c r="H16" s="158"/>
      <c r="I16" s="158"/>
      <c r="J16" s="158"/>
      <c r="K16" s="126"/>
      <c r="L16" s="127"/>
      <c r="M16" s="128"/>
      <c r="N16" s="128"/>
      <c r="O16" s="128"/>
      <c r="P16" s="126"/>
    </row>
    <row r="17" spans="1:16" ht="15.75" thickBot="1">
      <c r="A17" s="54">
        <f>IF(E17&gt;0,IF(F17&gt;0,1+MAX(A2:A16),0),0)</f>
        <v>0</v>
      </c>
      <c r="B17" s="71"/>
      <c r="C17" s="52"/>
      <c r="D17" s="14"/>
      <c r="E17" s="60"/>
      <c r="F17" s="127">
        <f t="shared" ref="F17" si="0">IF(H17&gt;0.001,H17/G17,0)</f>
        <v>0</v>
      </c>
      <c r="G17" s="128">
        <f t="shared" ref="G17" si="1">IF(H17&gt;0.001,7,0)</f>
        <v>0</v>
      </c>
      <c r="H17" s="106">
        <v>0</v>
      </c>
      <c r="I17" s="106">
        <v>0</v>
      </c>
      <c r="J17" s="106">
        <v>0</v>
      </c>
      <c r="K17" s="126">
        <f t="shared" ref="K17" si="2">SUM(H17:J17)</f>
        <v>0</v>
      </c>
      <c r="L17" s="137">
        <f t="shared" ref="L17" si="3">ROUND($E17*F17,2)</f>
        <v>0</v>
      </c>
      <c r="M17" s="138">
        <f t="shared" ref="M17:O17" si="4">ROUND($E17*H17,2)</f>
        <v>0</v>
      </c>
      <c r="N17" s="138">
        <f t="shared" si="4"/>
        <v>0</v>
      </c>
      <c r="O17" s="138">
        <f t="shared" si="4"/>
        <v>0</v>
      </c>
      <c r="P17" s="139">
        <f t="shared" ref="P17" si="5">SUM(M17:O17)</f>
        <v>0</v>
      </c>
    </row>
    <row r="18" spans="1:16" ht="15.75" customHeight="1" thickBot="1">
      <c r="A18" s="277" t="s">
        <v>76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9"/>
      <c r="L18" s="43">
        <f>SUM(L5:L17)</f>
        <v>0</v>
      </c>
      <c r="M18" s="43">
        <f>SUM(M5:M17)</f>
        <v>0</v>
      </c>
      <c r="N18" s="43">
        <f>SUM(N16:N17)</f>
        <v>0</v>
      </c>
      <c r="O18" s="43">
        <f>SUM(O5:O17)</f>
        <v>0</v>
      </c>
      <c r="P18" s="74">
        <f>SUM(P5:P17)</f>
        <v>0</v>
      </c>
    </row>
    <row r="19" spans="1:16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s="1" customFormat="1" ht="11.25">
      <c r="A21" s="1" t="s">
        <v>71</v>
      </c>
      <c r="B21" s="6"/>
      <c r="C21" s="204"/>
      <c r="D21" s="204"/>
      <c r="E21" s="204"/>
      <c r="F21" s="204"/>
      <c r="G21" s="204"/>
      <c r="H21" s="204"/>
    </row>
    <row r="22" spans="1:16" s="1" customFormat="1" ht="11.25">
      <c r="A22" s="6"/>
      <c r="B22" s="6"/>
      <c r="C22" s="205" t="s">
        <v>72</v>
      </c>
      <c r="D22" s="205"/>
      <c r="E22" s="205"/>
      <c r="F22" s="205"/>
      <c r="G22" s="205"/>
      <c r="H22" s="205"/>
    </row>
    <row r="23" spans="1:16" s="1" customFormat="1" ht="11.25">
      <c r="A23" s="6"/>
      <c r="B23" s="6"/>
      <c r="C23" s="6"/>
      <c r="D23" s="6"/>
      <c r="E23" s="6"/>
      <c r="F23" s="6"/>
      <c r="G23" s="6"/>
      <c r="H23" s="6"/>
    </row>
    <row r="24" spans="1:16" s="1" customFormat="1" ht="11.25">
      <c r="A24" s="1" t="s">
        <v>318</v>
      </c>
      <c r="B24" s="6"/>
      <c r="C24" s="6"/>
      <c r="D24" s="6"/>
      <c r="E24" s="6"/>
      <c r="F24" s="6"/>
      <c r="G24" s="6"/>
      <c r="H24" s="6"/>
    </row>
  </sheetData>
  <mergeCells count="22">
    <mergeCell ref="A18:K18"/>
    <mergeCell ref="C21:H21"/>
    <mergeCell ref="C22:H22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N11:O11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P28"/>
  <sheetViews>
    <sheetView zoomScaleNormal="100" workbookViewId="0">
      <selection activeCell="D13" sqref="D13:D14"/>
    </sheetView>
  </sheetViews>
  <sheetFormatPr defaultColWidth="9.140625" defaultRowHeight="15"/>
  <cols>
    <col min="1" max="1" width="4.140625" style="130" customWidth="1"/>
    <col min="2" max="2" width="5.7109375" style="130" customWidth="1"/>
    <col min="3" max="3" width="39.5703125" style="130" customWidth="1"/>
    <col min="4" max="4" width="5.42578125" style="130" customWidth="1"/>
    <col min="5" max="5" width="8.7109375" style="174" customWidth="1"/>
    <col min="6" max="6" width="6.28515625" style="130" customWidth="1"/>
    <col min="7" max="7" width="4.28515625" style="130" customWidth="1"/>
    <col min="8" max="10" width="6.7109375" style="130" customWidth="1"/>
    <col min="11" max="11" width="7.5703125" style="130" customWidth="1"/>
    <col min="12" max="15" width="7.7109375" style="130" customWidth="1"/>
    <col min="16" max="16" width="9" style="130" customWidth="1"/>
    <col min="17" max="16384" width="9.140625" style="130"/>
  </cols>
  <sheetData>
    <row r="1" spans="1:16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32"/>
      <c r="L1" s="29"/>
      <c r="M1" s="29"/>
      <c r="N1" s="29"/>
      <c r="O1" s="31" t="s">
        <v>73</v>
      </c>
      <c r="P1" s="109">
        <f>Kopsavilkums!A25</f>
        <v>8</v>
      </c>
    </row>
    <row r="2" spans="1:16">
      <c r="A2" s="275" t="s">
        <v>67</v>
      </c>
      <c r="B2" s="275"/>
      <c r="C2" s="275"/>
      <c r="D2" s="275"/>
      <c r="E2" s="275"/>
      <c r="F2" s="275"/>
      <c r="G2" s="275"/>
      <c r="H2" s="275"/>
      <c r="I2" s="275"/>
      <c r="J2" s="275"/>
      <c r="K2" s="32"/>
      <c r="L2" s="29"/>
      <c r="M2" s="29"/>
      <c r="N2" s="29"/>
      <c r="O2" s="29"/>
      <c r="P2" s="32"/>
    </row>
    <row r="3" spans="1:16">
      <c r="A3" s="120"/>
      <c r="B3" s="120"/>
      <c r="C3" s="215" t="s">
        <v>17</v>
      </c>
      <c r="D3" s="215"/>
      <c r="E3" s="215"/>
      <c r="F3" s="215"/>
      <c r="G3" s="215"/>
      <c r="H3" s="215"/>
      <c r="I3" s="215"/>
      <c r="J3" s="120"/>
      <c r="K3" s="32"/>
      <c r="L3" s="29"/>
      <c r="M3" s="29"/>
      <c r="N3" s="29"/>
      <c r="O3" s="29"/>
      <c r="P3" s="32"/>
    </row>
    <row r="4" spans="1:16">
      <c r="A4" s="29"/>
      <c r="B4" s="29"/>
      <c r="C4" s="30" t="s">
        <v>52</v>
      </c>
      <c r="D4" s="262" t="s">
        <v>289</v>
      </c>
      <c r="E4" s="262"/>
      <c r="F4" s="262"/>
      <c r="G4" s="262"/>
      <c r="H4" s="262"/>
      <c r="I4" s="262"/>
      <c r="J4" s="262"/>
      <c r="K4" s="262"/>
      <c r="L4" s="29"/>
      <c r="M4" s="29"/>
      <c r="N4" s="29"/>
      <c r="O4" s="29"/>
      <c r="P4" s="32"/>
    </row>
    <row r="5" spans="1:16">
      <c r="A5" s="29"/>
      <c r="B5" s="29"/>
      <c r="C5" s="30" t="s">
        <v>18</v>
      </c>
      <c r="D5" s="262" t="s">
        <v>289</v>
      </c>
      <c r="E5" s="262"/>
      <c r="F5" s="262"/>
      <c r="G5" s="262"/>
      <c r="H5" s="262"/>
      <c r="I5" s="262"/>
      <c r="J5" s="262"/>
      <c r="K5" s="262"/>
      <c r="L5" s="29"/>
      <c r="M5" s="29"/>
      <c r="N5" s="29"/>
      <c r="O5" s="29"/>
      <c r="P5" s="32"/>
    </row>
    <row r="6" spans="1:16">
      <c r="A6" s="29"/>
      <c r="B6" s="29"/>
      <c r="C6" s="31" t="s">
        <v>53</v>
      </c>
      <c r="D6" s="262" t="s">
        <v>290</v>
      </c>
      <c r="E6" s="262"/>
      <c r="F6" s="262"/>
      <c r="G6" s="262"/>
      <c r="H6" s="262"/>
      <c r="I6" s="262"/>
      <c r="J6" s="262"/>
      <c r="K6" s="262"/>
      <c r="L6" s="29"/>
      <c r="M6" s="29"/>
      <c r="N6" s="29"/>
      <c r="O6" s="29"/>
      <c r="P6" s="32"/>
    </row>
    <row r="7" spans="1:16">
      <c r="A7" s="29"/>
      <c r="B7" s="29"/>
      <c r="C7" s="31" t="s">
        <v>54</v>
      </c>
      <c r="D7" s="262" t="s">
        <v>291</v>
      </c>
      <c r="E7" s="262"/>
      <c r="F7" s="262"/>
      <c r="G7" s="262"/>
      <c r="H7" s="262"/>
      <c r="I7" s="262"/>
      <c r="J7" s="262"/>
      <c r="K7" s="262"/>
      <c r="L7" s="29"/>
      <c r="M7" s="29"/>
      <c r="N7" s="29"/>
      <c r="O7" s="29"/>
      <c r="P7" s="32"/>
    </row>
    <row r="8" spans="1:16">
      <c r="A8" s="29"/>
      <c r="B8" s="29"/>
      <c r="C8" s="111" t="s">
        <v>20</v>
      </c>
      <c r="D8" s="262"/>
      <c r="E8" s="262"/>
      <c r="F8" s="262"/>
      <c r="G8" s="262"/>
      <c r="H8" s="262"/>
      <c r="I8" s="262"/>
      <c r="J8" s="262"/>
      <c r="K8" s="262"/>
      <c r="L8" s="29"/>
      <c r="M8" s="29"/>
      <c r="N8" s="29"/>
      <c r="O8" s="29"/>
      <c r="P8" s="32"/>
    </row>
    <row r="9" spans="1:16" ht="15" customHeight="1">
      <c r="A9" s="264" t="s">
        <v>293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</row>
    <row r="10" spans="1:16">
      <c r="A10" s="29"/>
      <c r="B10" s="29"/>
      <c r="C10" s="29"/>
      <c r="D10" s="131"/>
      <c r="E10" s="34"/>
      <c r="F10" s="29"/>
      <c r="G10" s="29"/>
      <c r="H10" s="29"/>
      <c r="I10" s="29"/>
      <c r="J10" s="263" t="s">
        <v>55</v>
      </c>
      <c r="K10" s="263"/>
      <c r="L10" s="263"/>
      <c r="M10" s="263"/>
      <c r="N10" s="33">
        <f>P22</f>
        <v>0</v>
      </c>
      <c r="O10" s="29"/>
      <c r="P10" s="32"/>
    </row>
    <row r="11" spans="1:16">
      <c r="A11" s="67"/>
      <c r="B11" s="67"/>
      <c r="C11" s="29"/>
      <c r="D11" s="67"/>
      <c r="E11" s="68"/>
      <c r="F11" s="29"/>
      <c r="G11" s="29"/>
      <c r="H11" s="29"/>
      <c r="I11" s="29"/>
      <c r="J11" s="29"/>
      <c r="K11" s="265" t="s">
        <v>8</v>
      </c>
      <c r="L11" s="265"/>
      <c r="M11" s="261"/>
      <c r="N11" s="262"/>
      <c r="O11" s="29"/>
      <c r="P11" s="32"/>
    </row>
    <row r="12" spans="1:16" ht="15.75" thickBot="1">
      <c r="A12" s="67"/>
      <c r="B12" s="67"/>
      <c r="C12" s="29"/>
      <c r="D12" s="67"/>
      <c r="E12" s="68"/>
      <c r="F12" s="29"/>
      <c r="G12" s="29"/>
      <c r="H12" s="29"/>
      <c r="I12" s="29"/>
      <c r="J12" s="29"/>
      <c r="K12" s="118"/>
      <c r="L12" s="118"/>
      <c r="M12" s="121"/>
      <c r="N12" s="121"/>
      <c r="O12" s="29"/>
      <c r="P12" s="32"/>
    </row>
    <row r="13" spans="1:16" ht="15.75" customHeight="1" thickBot="1">
      <c r="A13" s="225" t="s">
        <v>24</v>
      </c>
      <c r="B13" s="267" t="s">
        <v>56</v>
      </c>
      <c r="C13" s="269" t="s">
        <v>57</v>
      </c>
      <c r="D13" s="271" t="s">
        <v>58</v>
      </c>
      <c r="E13" s="273" t="s">
        <v>59</v>
      </c>
      <c r="F13" s="276" t="s">
        <v>60</v>
      </c>
      <c r="G13" s="259"/>
      <c r="H13" s="259"/>
      <c r="I13" s="259"/>
      <c r="J13" s="259"/>
      <c r="K13" s="260"/>
      <c r="L13" s="258" t="s">
        <v>61</v>
      </c>
      <c r="M13" s="259"/>
      <c r="N13" s="259"/>
      <c r="O13" s="259"/>
      <c r="P13" s="260"/>
    </row>
    <row r="14" spans="1:16" ht="78.75" customHeight="1" thickBot="1">
      <c r="A14" s="266"/>
      <c r="B14" s="268"/>
      <c r="C14" s="270"/>
      <c r="D14" s="272"/>
      <c r="E14" s="274"/>
      <c r="F14" s="35" t="s">
        <v>62</v>
      </c>
      <c r="G14" s="119" t="s">
        <v>68</v>
      </c>
      <c r="H14" s="119" t="s">
        <v>63</v>
      </c>
      <c r="I14" s="119" t="s">
        <v>64</v>
      </c>
      <c r="J14" s="119" t="s">
        <v>65</v>
      </c>
      <c r="K14" s="36" t="s">
        <v>66</v>
      </c>
      <c r="L14" s="37" t="s">
        <v>62</v>
      </c>
      <c r="M14" s="119" t="s">
        <v>63</v>
      </c>
      <c r="N14" s="119" t="s">
        <v>64</v>
      </c>
      <c r="O14" s="119" t="s">
        <v>65</v>
      </c>
      <c r="P14" s="36" t="s">
        <v>66</v>
      </c>
    </row>
    <row r="15" spans="1:16">
      <c r="A15" s="44"/>
      <c r="B15" s="63"/>
      <c r="C15" s="66"/>
      <c r="D15" s="63"/>
      <c r="E15" s="171"/>
      <c r="F15" s="127">
        <f t="shared" ref="F15" si="0">IF(H15&gt;0.001,H15/G15,0)</f>
        <v>0</v>
      </c>
      <c r="G15" s="128">
        <f t="shared" ref="G15" si="1">IF(H15&gt;0.001,5,0)</f>
        <v>0</v>
      </c>
      <c r="H15" s="63"/>
      <c r="I15" s="63"/>
      <c r="J15" s="63"/>
      <c r="K15" s="126">
        <f t="shared" ref="K15" si="2">SUM(H15:J15)</f>
        <v>0</v>
      </c>
      <c r="L15" s="133">
        <f t="shared" ref="L15" si="3">ROUND($E15*F15,2)</f>
        <v>0</v>
      </c>
      <c r="M15" s="134">
        <f t="shared" ref="M15:O15" si="4">ROUND($E15*H15,2)</f>
        <v>0</v>
      </c>
      <c r="N15" s="134">
        <f t="shared" si="4"/>
        <v>0</v>
      </c>
      <c r="O15" s="134">
        <f t="shared" si="4"/>
        <v>0</v>
      </c>
      <c r="P15" s="135">
        <f t="shared" ref="P15" si="5">SUM(M15:O15)</f>
        <v>0</v>
      </c>
    </row>
    <row r="16" spans="1:16">
      <c r="A16" s="54">
        <v>1</v>
      </c>
      <c r="B16" s="63"/>
      <c r="C16" s="55" t="s">
        <v>296</v>
      </c>
      <c r="D16" s="65" t="s">
        <v>120</v>
      </c>
      <c r="E16" s="172">
        <v>10</v>
      </c>
      <c r="F16" s="127"/>
      <c r="G16" s="128"/>
      <c r="H16" s="106"/>
      <c r="I16" s="106"/>
      <c r="J16" s="106"/>
      <c r="K16" s="126"/>
      <c r="L16" s="127"/>
      <c r="M16" s="128"/>
      <c r="N16" s="128"/>
      <c r="O16" s="128"/>
      <c r="P16" s="126"/>
    </row>
    <row r="17" spans="1:16" ht="22.5">
      <c r="A17" s="54">
        <f>IF(E17&gt;0,IF(F17&gt;0,1+MAX(A2:A16),0),0)</f>
        <v>0</v>
      </c>
      <c r="B17" s="63"/>
      <c r="C17" s="53" t="s">
        <v>121</v>
      </c>
      <c r="D17" s="65" t="s">
        <v>120</v>
      </c>
      <c r="E17" s="172">
        <v>10</v>
      </c>
      <c r="F17" s="127"/>
      <c r="G17" s="128"/>
      <c r="H17" s="106"/>
      <c r="I17" s="106"/>
      <c r="J17" s="106"/>
      <c r="K17" s="126"/>
      <c r="L17" s="127"/>
      <c r="M17" s="128"/>
      <c r="N17" s="128"/>
      <c r="O17" s="128"/>
      <c r="P17" s="126"/>
    </row>
    <row r="18" spans="1:16">
      <c r="A18" s="54">
        <v>2</v>
      </c>
      <c r="B18" s="63"/>
      <c r="C18" s="55" t="s">
        <v>122</v>
      </c>
      <c r="D18" s="65" t="s">
        <v>120</v>
      </c>
      <c r="E18" s="172">
        <v>38</v>
      </c>
      <c r="F18" s="127"/>
      <c r="G18" s="128"/>
      <c r="H18" s="106"/>
      <c r="I18" s="106"/>
      <c r="J18" s="106"/>
      <c r="K18" s="126"/>
      <c r="L18" s="127"/>
      <c r="M18" s="128"/>
      <c r="N18" s="128"/>
      <c r="O18" s="128"/>
      <c r="P18" s="126"/>
    </row>
    <row r="19" spans="1:16">
      <c r="A19" s="54">
        <f>IF(E19&gt;0,IF(F19&gt;0,1+MAX(A4:A18),0),0)</f>
        <v>0</v>
      </c>
      <c r="B19" s="63"/>
      <c r="C19" s="53" t="s">
        <v>123</v>
      </c>
      <c r="D19" s="65" t="s">
        <v>120</v>
      </c>
      <c r="E19" s="172">
        <v>30</v>
      </c>
      <c r="F19" s="127"/>
      <c r="G19" s="128"/>
      <c r="H19" s="106"/>
      <c r="I19" s="106"/>
      <c r="J19" s="106"/>
      <c r="K19" s="126"/>
      <c r="L19" s="127"/>
      <c r="M19" s="128"/>
      <c r="N19" s="128"/>
      <c r="O19" s="128"/>
      <c r="P19" s="126"/>
    </row>
    <row r="20" spans="1:16">
      <c r="A20" s="54">
        <f>IF(E20&gt;0,IF(F20&gt;0,1+MAX(A5:A19),0),0)</f>
        <v>0</v>
      </c>
      <c r="B20" s="63"/>
      <c r="C20" s="53" t="s">
        <v>124</v>
      </c>
      <c r="D20" s="65" t="s">
        <v>120</v>
      </c>
      <c r="E20" s="172">
        <v>8</v>
      </c>
      <c r="F20" s="127"/>
      <c r="G20" s="128"/>
      <c r="H20" s="106"/>
      <c r="I20" s="106"/>
      <c r="J20" s="106"/>
      <c r="K20" s="126"/>
      <c r="L20" s="127"/>
      <c r="M20" s="128"/>
      <c r="N20" s="128"/>
      <c r="O20" s="128"/>
      <c r="P20" s="126"/>
    </row>
    <row r="21" spans="1:16" ht="15.75" thickBot="1">
      <c r="A21" s="54"/>
      <c r="B21" s="65"/>
      <c r="C21" s="64"/>
      <c r="D21" s="63"/>
      <c r="E21" s="171"/>
      <c r="F21" s="127"/>
      <c r="G21" s="128"/>
      <c r="H21" s="63"/>
      <c r="I21" s="63"/>
      <c r="J21" s="63"/>
      <c r="K21" s="126"/>
      <c r="L21" s="137"/>
      <c r="M21" s="138"/>
      <c r="N21" s="138"/>
      <c r="O21" s="138"/>
      <c r="P21" s="139"/>
    </row>
    <row r="22" spans="1:16" ht="15.75" customHeight="1" thickBot="1">
      <c r="A22" s="277" t="s">
        <v>76</v>
      </c>
      <c r="B22" s="278"/>
      <c r="C22" s="278"/>
      <c r="D22" s="278"/>
      <c r="E22" s="278"/>
      <c r="F22" s="278"/>
      <c r="G22" s="278"/>
      <c r="H22" s="278"/>
      <c r="I22" s="278"/>
      <c r="J22" s="278"/>
      <c r="K22" s="279"/>
      <c r="L22" s="43">
        <f>SUM(L15:L21)</f>
        <v>0</v>
      </c>
      <c r="M22" s="43">
        <f>SUM(M15:M21)</f>
        <v>0</v>
      </c>
      <c r="N22" s="43">
        <f>SUM(N15:N21)</f>
        <v>0</v>
      </c>
      <c r="O22" s="43">
        <f>SUM(O15:O21)</f>
        <v>0</v>
      </c>
      <c r="P22" s="74">
        <f>SUM(P15:P21)</f>
        <v>0</v>
      </c>
    </row>
    <row r="23" spans="1:16">
      <c r="A23" s="6"/>
      <c r="B23" s="6"/>
      <c r="C23" s="6"/>
      <c r="D23" s="6"/>
      <c r="E23" s="173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>
      <c r="A24" s="6"/>
      <c r="B24" s="6"/>
      <c r="C24" s="6"/>
      <c r="D24" s="6"/>
      <c r="E24" s="173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s="1" customFormat="1" ht="11.25">
      <c r="A25" s="1" t="s">
        <v>71</v>
      </c>
      <c r="B25" s="6"/>
      <c r="C25" s="204"/>
      <c r="D25" s="204"/>
      <c r="E25" s="204"/>
      <c r="F25" s="204"/>
      <c r="G25" s="204"/>
      <c r="H25" s="204"/>
    </row>
    <row r="26" spans="1:16" s="1" customFormat="1" ht="11.25">
      <c r="A26" s="6"/>
      <c r="B26" s="6"/>
      <c r="C26" s="205" t="s">
        <v>72</v>
      </c>
      <c r="D26" s="205"/>
      <c r="E26" s="205"/>
      <c r="F26" s="205"/>
      <c r="G26" s="205"/>
      <c r="H26" s="205"/>
    </row>
    <row r="27" spans="1:16" s="1" customFormat="1" ht="11.25">
      <c r="A27" s="6"/>
      <c r="B27" s="6"/>
      <c r="C27" s="6"/>
      <c r="D27" s="6"/>
      <c r="E27" s="173"/>
      <c r="F27" s="6"/>
      <c r="G27" s="6"/>
      <c r="H27" s="6"/>
    </row>
    <row r="28" spans="1:16" s="1" customFormat="1" ht="11.25">
      <c r="A28" s="1" t="s">
        <v>318</v>
      </c>
      <c r="B28" s="6"/>
      <c r="C28" s="6"/>
      <c r="D28" s="6"/>
      <c r="E28" s="173"/>
      <c r="F28" s="6"/>
      <c r="G28" s="6"/>
      <c r="H28" s="6"/>
    </row>
  </sheetData>
  <mergeCells count="22">
    <mergeCell ref="A22:K22"/>
    <mergeCell ref="C25:H25"/>
    <mergeCell ref="C26:H26"/>
    <mergeCell ref="D7:K7"/>
    <mergeCell ref="D8:K8"/>
    <mergeCell ref="K11:L11"/>
    <mergeCell ref="A9:P9"/>
    <mergeCell ref="J10:M10"/>
    <mergeCell ref="M11:N11"/>
    <mergeCell ref="A13:A14"/>
    <mergeCell ref="B13:B14"/>
    <mergeCell ref="C13:C14"/>
    <mergeCell ref="D13:D14"/>
    <mergeCell ref="E13:E14"/>
    <mergeCell ref="F13:K13"/>
    <mergeCell ref="L13:P13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A1:P69"/>
  <sheetViews>
    <sheetView zoomScaleNormal="100" workbookViewId="0">
      <selection activeCell="F13" sqref="F13:K13"/>
    </sheetView>
  </sheetViews>
  <sheetFormatPr defaultColWidth="9.140625" defaultRowHeight="15"/>
  <cols>
    <col min="1" max="1" width="4.140625" style="130" customWidth="1"/>
    <col min="2" max="2" width="5.7109375" style="130" customWidth="1"/>
    <col min="3" max="3" width="39.42578125" style="130" customWidth="1"/>
    <col min="4" max="4" width="5.42578125" style="130" customWidth="1"/>
    <col min="5" max="5" width="8.7109375" style="130" customWidth="1"/>
    <col min="6" max="6" width="6.28515625" style="130" customWidth="1"/>
    <col min="7" max="7" width="4.28515625" style="130" customWidth="1"/>
    <col min="8" max="10" width="6.7109375" style="130" customWidth="1"/>
    <col min="11" max="11" width="7.5703125" style="130" customWidth="1"/>
    <col min="12" max="15" width="7.7109375" style="130" customWidth="1"/>
    <col min="16" max="16" width="9" style="130" customWidth="1"/>
    <col min="17" max="16384" width="9.140625" style="130"/>
  </cols>
  <sheetData>
    <row r="1" spans="1:16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32"/>
      <c r="L1" s="29"/>
      <c r="M1" s="29"/>
      <c r="N1" s="29"/>
      <c r="O1" s="31" t="s">
        <v>73</v>
      </c>
      <c r="P1" s="109">
        <f>Kopsavilkums!A26</f>
        <v>9</v>
      </c>
    </row>
    <row r="2" spans="1:16">
      <c r="A2" s="275" t="s">
        <v>70</v>
      </c>
      <c r="B2" s="275"/>
      <c r="C2" s="275"/>
      <c r="D2" s="275"/>
      <c r="E2" s="275"/>
      <c r="F2" s="275"/>
      <c r="G2" s="275"/>
      <c r="H2" s="275"/>
      <c r="I2" s="275"/>
      <c r="J2" s="275"/>
      <c r="K2" s="32"/>
      <c r="L2" s="29"/>
      <c r="M2" s="29"/>
      <c r="N2" s="29"/>
      <c r="O2" s="29"/>
      <c r="P2" s="32"/>
    </row>
    <row r="3" spans="1:16">
      <c r="A3" s="185"/>
      <c r="B3" s="185"/>
      <c r="C3" s="215" t="s">
        <v>17</v>
      </c>
      <c r="D3" s="215"/>
      <c r="E3" s="215"/>
      <c r="F3" s="215"/>
      <c r="G3" s="215"/>
      <c r="H3" s="215"/>
      <c r="I3" s="215"/>
      <c r="J3" s="185"/>
      <c r="K3" s="32"/>
      <c r="L3" s="29"/>
      <c r="M3" s="29"/>
      <c r="N3" s="29"/>
      <c r="O3" s="29"/>
      <c r="P3" s="32"/>
    </row>
    <row r="4" spans="1:16">
      <c r="A4" s="29"/>
      <c r="B4" s="29"/>
      <c r="C4" s="30" t="s">
        <v>52</v>
      </c>
      <c r="D4" s="262" t="s">
        <v>289</v>
      </c>
      <c r="E4" s="262"/>
      <c r="F4" s="262"/>
      <c r="G4" s="262"/>
      <c r="H4" s="262"/>
      <c r="I4" s="262"/>
      <c r="J4" s="262"/>
      <c r="K4" s="262"/>
      <c r="L4" s="29"/>
      <c r="M4" s="29"/>
      <c r="N4" s="29"/>
      <c r="O4" s="29"/>
      <c r="P4" s="32"/>
    </row>
    <row r="5" spans="1:16">
      <c r="A5" s="29"/>
      <c r="B5" s="29"/>
      <c r="C5" s="30" t="s">
        <v>18</v>
      </c>
      <c r="D5" s="262" t="s">
        <v>289</v>
      </c>
      <c r="E5" s="262"/>
      <c r="F5" s="262"/>
      <c r="G5" s="262"/>
      <c r="H5" s="262"/>
      <c r="I5" s="262"/>
      <c r="J5" s="262"/>
      <c r="K5" s="262"/>
      <c r="L5" s="29"/>
      <c r="M5" s="29"/>
      <c r="N5" s="29"/>
      <c r="O5" s="29"/>
      <c r="P5" s="32"/>
    </row>
    <row r="6" spans="1:16">
      <c r="A6" s="29"/>
      <c r="B6" s="29"/>
      <c r="C6" s="31" t="s">
        <v>53</v>
      </c>
      <c r="D6" s="262" t="s">
        <v>290</v>
      </c>
      <c r="E6" s="262"/>
      <c r="F6" s="262"/>
      <c r="G6" s="262"/>
      <c r="H6" s="262"/>
      <c r="I6" s="262"/>
      <c r="J6" s="262"/>
      <c r="K6" s="262"/>
      <c r="L6" s="29"/>
      <c r="M6" s="29"/>
      <c r="N6" s="29"/>
      <c r="O6" s="29"/>
      <c r="P6" s="32"/>
    </row>
    <row r="7" spans="1:16">
      <c r="A7" s="29"/>
      <c r="B7" s="29"/>
      <c r="C7" s="31" t="s">
        <v>54</v>
      </c>
      <c r="D7" s="262" t="s">
        <v>291</v>
      </c>
      <c r="E7" s="262"/>
      <c r="F7" s="262"/>
      <c r="G7" s="262"/>
      <c r="H7" s="262"/>
      <c r="I7" s="262"/>
      <c r="J7" s="262"/>
      <c r="K7" s="262"/>
      <c r="L7" s="29"/>
      <c r="M7" s="29"/>
      <c r="N7" s="29"/>
      <c r="O7" s="29"/>
      <c r="P7" s="32"/>
    </row>
    <row r="8" spans="1:16">
      <c r="A8" s="29"/>
      <c r="B8" s="29"/>
      <c r="C8" s="176" t="s">
        <v>20</v>
      </c>
      <c r="D8" s="262"/>
      <c r="E8" s="262"/>
      <c r="F8" s="262"/>
      <c r="G8" s="262"/>
      <c r="H8" s="262"/>
      <c r="I8" s="262"/>
      <c r="J8" s="262"/>
      <c r="K8" s="262"/>
      <c r="L8" s="29"/>
      <c r="M8" s="29"/>
      <c r="N8" s="29"/>
      <c r="O8" s="29"/>
      <c r="P8" s="32"/>
    </row>
    <row r="9" spans="1:16" ht="15" customHeight="1">
      <c r="A9" s="264" t="s">
        <v>295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</row>
    <row r="10" spans="1:16">
      <c r="A10" s="29"/>
      <c r="B10" s="29"/>
      <c r="C10" s="29"/>
      <c r="D10" s="131"/>
      <c r="E10" s="29"/>
      <c r="F10" s="29"/>
      <c r="G10" s="29"/>
      <c r="H10" s="29"/>
      <c r="I10" s="29"/>
      <c r="J10" s="263" t="s">
        <v>55</v>
      </c>
      <c r="K10" s="263"/>
      <c r="L10" s="263"/>
      <c r="M10" s="263"/>
      <c r="N10" s="33">
        <f>P63</f>
        <v>0</v>
      </c>
      <c r="O10" s="29"/>
      <c r="P10" s="32"/>
    </row>
    <row r="11" spans="1:16">
      <c r="A11" s="67"/>
      <c r="B11" s="67"/>
      <c r="C11" s="29"/>
      <c r="D11" s="67"/>
      <c r="E11" s="67"/>
      <c r="F11" s="29"/>
      <c r="G11" s="29"/>
      <c r="H11" s="29"/>
      <c r="I11" s="29"/>
      <c r="J11" s="29"/>
      <c r="K11" s="265" t="s">
        <v>8</v>
      </c>
      <c r="L11" s="265"/>
      <c r="M11" s="261"/>
      <c r="N11" s="262"/>
      <c r="O11" s="29"/>
      <c r="P11" s="32"/>
    </row>
    <row r="12" spans="1:16" ht="15.75" thickBot="1">
      <c r="A12" s="67"/>
      <c r="B12" s="67"/>
      <c r="C12" s="29"/>
      <c r="D12" s="67"/>
      <c r="E12" s="67"/>
      <c r="F12" s="29"/>
      <c r="G12" s="29"/>
      <c r="H12" s="29"/>
      <c r="I12" s="29"/>
      <c r="J12" s="29"/>
      <c r="K12" s="183"/>
      <c r="L12" s="183"/>
      <c r="M12" s="182"/>
      <c r="N12" s="182"/>
      <c r="O12" s="29"/>
      <c r="P12" s="32"/>
    </row>
    <row r="13" spans="1:16" ht="15.75" customHeight="1" thickBot="1">
      <c r="A13" s="225" t="s">
        <v>24</v>
      </c>
      <c r="B13" s="267" t="s">
        <v>56</v>
      </c>
      <c r="C13" s="269" t="s">
        <v>57</v>
      </c>
      <c r="D13" s="271" t="s">
        <v>58</v>
      </c>
      <c r="E13" s="273" t="s">
        <v>59</v>
      </c>
      <c r="F13" s="276" t="s">
        <v>60</v>
      </c>
      <c r="G13" s="259"/>
      <c r="H13" s="259"/>
      <c r="I13" s="259"/>
      <c r="J13" s="259"/>
      <c r="K13" s="260"/>
      <c r="L13" s="258" t="s">
        <v>61</v>
      </c>
      <c r="M13" s="259"/>
      <c r="N13" s="259"/>
      <c r="O13" s="259"/>
      <c r="P13" s="260"/>
    </row>
    <row r="14" spans="1:16" ht="78.75" customHeight="1" thickBot="1">
      <c r="A14" s="226"/>
      <c r="B14" s="281"/>
      <c r="C14" s="282"/>
      <c r="D14" s="283"/>
      <c r="E14" s="284"/>
      <c r="F14" s="35" t="s">
        <v>62</v>
      </c>
      <c r="G14" s="184" t="s">
        <v>68</v>
      </c>
      <c r="H14" s="184" t="s">
        <v>63</v>
      </c>
      <c r="I14" s="184" t="s">
        <v>64</v>
      </c>
      <c r="J14" s="184" t="s">
        <v>65</v>
      </c>
      <c r="K14" s="36" t="s">
        <v>66</v>
      </c>
      <c r="L14" s="37" t="s">
        <v>62</v>
      </c>
      <c r="M14" s="184" t="s">
        <v>63</v>
      </c>
      <c r="N14" s="184" t="s">
        <v>64</v>
      </c>
      <c r="O14" s="184" t="s">
        <v>65</v>
      </c>
      <c r="P14" s="36" t="s">
        <v>66</v>
      </c>
    </row>
    <row r="15" spans="1:16">
      <c r="A15" s="82"/>
      <c r="B15" s="160"/>
      <c r="C15" s="161"/>
      <c r="D15" s="160"/>
      <c r="E15" s="162"/>
      <c r="F15" s="147">
        <f t="shared" ref="F15:F62" si="0">IF(H15&gt;0.001,H15/G15,0)</f>
        <v>0</v>
      </c>
      <c r="G15" s="128">
        <f t="shared" ref="G15:G62" si="1">IF(H15&gt;0.001,5,0)</f>
        <v>0</v>
      </c>
      <c r="H15" s="63"/>
      <c r="I15" s="63"/>
      <c r="J15" s="63"/>
      <c r="K15" s="126">
        <f t="shared" ref="K15" si="2">SUM(H15:J15)</f>
        <v>0</v>
      </c>
      <c r="L15" s="133">
        <f t="shared" ref="L15:L62" si="3">ROUND($E15*F15,2)</f>
        <v>0</v>
      </c>
      <c r="M15" s="134">
        <f t="shared" ref="M15:O62" si="4">ROUND($E15*H15,2)</f>
        <v>0</v>
      </c>
      <c r="N15" s="134">
        <f t="shared" si="4"/>
        <v>0</v>
      </c>
      <c r="O15" s="134">
        <f t="shared" si="4"/>
        <v>0</v>
      </c>
      <c r="P15" s="135">
        <f t="shared" ref="P15:P62" si="5">SUM(M15:O15)</f>
        <v>0</v>
      </c>
    </row>
    <row r="16" spans="1:16" ht="45.75">
      <c r="A16" s="54">
        <v>1</v>
      </c>
      <c r="B16" s="63"/>
      <c r="C16" s="71" t="s">
        <v>77</v>
      </c>
      <c r="D16" s="56" t="s">
        <v>78</v>
      </c>
      <c r="E16" s="163">
        <v>41</v>
      </c>
      <c r="F16" s="147"/>
      <c r="G16" s="128"/>
      <c r="H16" s="106"/>
      <c r="I16" s="106"/>
      <c r="J16" s="106"/>
      <c r="K16" s="126"/>
      <c r="L16" s="127"/>
      <c r="M16" s="128"/>
      <c r="N16" s="128"/>
      <c r="O16" s="128"/>
      <c r="P16" s="126"/>
    </row>
    <row r="17" spans="1:16" ht="45.75">
      <c r="A17" s="54">
        <v>2</v>
      </c>
      <c r="B17" s="63"/>
      <c r="C17" s="71" t="s">
        <v>79</v>
      </c>
      <c r="D17" s="56" t="s">
        <v>78</v>
      </c>
      <c r="E17" s="163">
        <v>35</v>
      </c>
      <c r="F17" s="147"/>
      <c r="G17" s="128"/>
      <c r="H17" s="106"/>
      <c r="I17" s="106"/>
      <c r="J17" s="106"/>
      <c r="K17" s="126"/>
      <c r="L17" s="127"/>
      <c r="M17" s="128"/>
      <c r="N17" s="128"/>
      <c r="O17" s="128"/>
      <c r="P17" s="126"/>
    </row>
    <row r="18" spans="1:16" ht="45.75">
      <c r="A18" s="54">
        <v>3</v>
      </c>
      <c r="B18" s="63"/>
      <c r="C18" s="71" t="s">
        <v>80</v>
      </c>
      <c r="D18" s="56" t="s">
        <v>78</v>
      </c>
      <c r="E18" s="163">
        <v>47</v>
      </c>
      <c r="F18" s="147"/>
      <c r="G18" s="128"/>
      <c r="H18" s="106"/>
      <c r="I18" s="106"/>
      <c r="J18" s="106"/>
      <c r="K18" s="126"/>
      <c r="L18" s="127"/>
      <c r="M18" s="128"/>
      <c r="N18" s="128"/>
      <c r="O18" s="128"/>
      <c r="P18" s="126"/>
    </row>
    <row r="19" spans="1:16" ht="45.75">
      <c r="A19" s="54">
        <v>4</v>
      </c>
      <c r="B19" s="63"/>
      <c r="C19" s="71" t="s">
        <v>81</v>
      </c>
      <c r="D19" s="56" t="s">
        <v>78</v>
      </c>
      <c r="E19" s="163">
        <v>37</v>
      </c>
      <c r="F19" s="147"/>
      <c r="G19" s="128"/>
      <c r="H19" s="158"/>
      <c r="I19" s="158"/>
      <c r="J19" s="158"/>
      <c r="K19" s="126"/>
      <c r="L19" s="127"/>
      <c r="M19" s="128"/>
      <c r="N19" s="128"/>
      <c r="O19" s="128"/>
      <c r="P19" s="126"/>
    </row>
    <row r="20" spans="1:16" ht="45.75">
      <c r="A20" s="54">
        <v>5</v>
      </c>
      <c r="B20" s="63"/>
      <c r="C20" s="71" t="s">
        <v>82</v>
      </c>
      <c r="D20" s="56" t="s">
        <v>78</v>
      </c>
      <c r="E20" s="163">
        <v>20</v>
      </c>
      <c r="F20" s="147"/>
      <c r="G20" s="128"/>
      <c r="H20" s="158"/>
      <c r="I20" s="158"/>
      <c r="J20" s="158"/>
      <c r="K20" s="126"/>
      <c r="L20" s="127"/>
      <c r="M20" s="128"/>
      <c r="N20" s="128"/>
      <c r="O20" s="128"/>
      <c r="P20" s="126"/>
    </row>
    <row r="21" spans="1:16" ht="45.75">
      <c r="A21" s="54">
        <v>6</v>
      </c>
      <c r="B21" s="63"/>
      <c r="C21" s="71" t="s">
        <v>83</v>
      </c>
      <c r="D21" s="56" t="s">
        <v>78</v>
      </c>
      <c r="E21" s="163">
        <v>11</v>
      </c>
      <c r="F21" s="147"/>
      <c r="G21" s="128"/>
      <c r="H21" s="158"/>
      <c r="I21" s="158"/>
      <c r="J21" s="158"/>
      <c r="K21" s="126"/>
      <c r="L21" s="127"/>
      <c r="M21" s="128"/>
      <c r="N21" s="128"/>
      <c r="O21" s="128"/>
      <c r="P21" s="126"/>
    </row>
    <row r="22" spans="1:16" ht="45.75">
      <c r="A22" s="54">
        <v>7</v>
      </c>
      <c r="B22" s="65"/>
      <c r="C22" s="71" t="s">
        <v>84</v>
      </c>
      <c r="D22" s="56" t="s">
        <v>78</v>
      </c>
      <c r="E22" s="163">
        <v>6</v>
      </c>
      <c r="F22" s="147"/>
      <c r="G22" s="128"/>
      <c r="H22" s="106"/>
      <c r="I22" s="106"/>
      <c r="J22" s="106"/>
      <c r="K22" s="126"/>
      <c r="L22" s="127"/>
      <c r="M22" s="128"/>
      <c r="N22" s="128"/>
      <c r="O22" s="128"/>
      <c r="P22" s="126"/>
    </row>
    <row r="23" spans="1:16" ht="45.75">
      <c r="A23" s="54">
        <v>8</v>
      </c>
      <c r="B23" s="14"/>
      <c r="C23" s="71" t="s">
        <v>85</v>
      </c>
      <c r="D23" s="56" t="s">
        <v>78</v>
      </c>
      <c r="E23" s="163">
        <v>11</v>
      </c>
      <c r="F23" s="147"/>
      <c r="G23" s="128"/>
      <c r="H23" s="106"/>
      <c r="I23" s="106"/>
      <c r="J23" s="106"/>
      <c r="K23" s="126"/>
      <c r="L23" s="127"/>
      <c r="M23" s="128"/>
      <c r="N23" s="128"/>
      <c r="O23" s="128"/>
      <c r="P23" s="126"/>
    </row>
    <row r="24" spans="1:16" ht="45.75">
      <c r="A24" s="54">
        <v>9</v>
      </c>
      <c r="B24" s="14"/>
      <c r="C24" s="71" t="s">
        <v>86</v>
      </c>
      <c r="D24" s="56" t="s">
        <v>78</v>
      </c>
      <c r="E24" s="163">
        <v>5</v>
      </c>
      <c r="F24" s="147"/>
      <c r="G24" s="128"/>
      <c r="H24" s="106"/>
      <c r="I24" s="106"/>
      <c r="J24" s="106"/>
      <c r="K24" s="126"/>
      <c r="L24" s="127"/>
      <c r="M24" s="128"/>
      <c r="N24" s="128"/>
      <c r="O24" s="128"/>
      <c r="P24" s="126"/>
    </row>
    <row r="25" spans="1:16" ht="45.75">
      <c r="A25" s="54">
        <v>10</v>
      </c>
      <c r="B25" s="14"/>
      <c r="C25" s="71" t="s">
        <v>87</v>
      </c>
      <c r="D25" s="56" t="s">
        <v>78</v>
      </c>
      <c r="E25" s="163">
        <v>1</v>
      </c>
      <c r="F25" s="147"/>
      <c r="G25" s="128"/>
      <c r="H25" s="106"/>
      <c r="I25" s="106"/>
      <c r="J25" s="106"/>
      <c r="K25" s="126"/>
      <c r="L25" s="127"/>
      <c r="M25" s="128"/>
      <c r="N25" s="128"/>
      <c r="O25" s="128"/>
      <c r="P25" s="126"/>
    </row>
    <row r="26" spans="1:16" ht="45.75">
      <c r="A26" s="54">
        <v>11</v>
      </c>
      <c r="B26" s="14"/>
      <c r="C26" s="71" t="s">
        <v>88</v>
      </c>
      <c r="D26" s="56" t="s">
        <v>78</v>
      </c>
      <c r="E26" s="163">
        <v>1</v>
      </c>
      <c r="F26" s="147"/>
      <c r="G26" s="128"/>
      <c r="H26" s="106"/>
      <c r="I26" s="106"/>
      <c r="J26" s="106"/>
      <c r="K26" s="126"/>
      <c r="L26" s="127"/>
      <c r="M26" s="128"/>
      <c r="N26" s="128"/>
      <c r="O26" s="128"/>
      <c r="P26" s="126"/>
    </row>
    <row r="27" spans="1:16" ht="45.75">
      <c r="A27" s="54">
        <v>12</v>
      </c>
      <c r="B27" s="14"/>
      <c r="C27" s="71" t="s">
        <v>89</v>
      </c>
      <c r="D27" s="56" t="s">
        <v>78</v>
      </c>
      <c r="E27" s="163">
        <v>3</v>
      </c>
      <c r="F27" s="147"/>
      <c r="G27" s="128"/>
      <c r="H27" s="106"/>
      <c r="I27" s="106"/>
      <c r="J27" s="106"/>
      <c r="K27" s="126"/>
      <c r="L27" s="127"/>
      <c r="M27" s="128"/>
      <c r="N27" s="128"/>
      <c r="O27" s="128"/>
      <c r="P27" s="126"/>
    </row>
    <row r="28" spans="1:16" ht="45.75">
      <c r="A28" s="54">
        <v>13</v>
      </c>
      <c r="B28" s="14"/>
      <c r="C28" s="71" t="s">
        <v>90</v>
      </c>
      <c r="D28" s="56" t="s">
        <v>78</v>
      </c>
      <c r="E28" s="163">
        <v>5</v>
      </c>
      <c r="F28" s="147"/>
      <c r="G28" s="128"/>
      <c r="H28" s="106"/>
      <c r="I28" s="106"/>
      <c r="J28" s="106"/>
      <c r="K28" s="126"/>
      <c r="L28" s="127"/>
      <c r="M28" s="128"/>
      <c r="N28" s="128"/>
      <c r="O28" s="128"/>
      <c r="P28" s="126"/>
    </row>
    <row r="29" spans="1:16" ht="45.75">
      <c r="A29" s="54">
        <v>14</v>
      </c>
      <c r="B29" s="14"/>
      <c r="C29" s="71" t="s">
        <v>91</v>
      </c>
      <c r="D29" s="56" t="s">
        <v>78</v>
      </c>
      <c r="E29" s="163">
        <v>2</v>
      </c>
      <c r="F29" s="147"/>
      <c r="G29" s="128"/>
      <c r="H29" s="106"/>
      <c r="I29" s="106"/>
      <c r="J29" s="106"/>
      <c r="K29" s="126"/>
      <c r="L29" s="127"/>
      <c r="M29" s="128"/>
      <c r="N29" s="128"/>
      <c r="O29" s="128"/>
      <c r="P29" s="126"/>
    </row>
    <row r="30" spans="1:16" ht="45.75">
      <c r="A30" s="54">
        <v>15</v>
      </c>
      <c r="B30" s="14"/>
      <c r="C30" s="71" t="s">
        <v>92</v>
      </c>
      <c r="D30" s="56" t="s">
        <v>78</v>
      </c>
      <c r="E30" s="163">
        <v>3</v>
      </c>
      <c r="F30" s="147"/>
      <c r="G30" s="128"/>
      <c r="H30" s="106"/>
      <c r="I30" s="106"/>
      <c r="J30" s="106"/>
      <c r="K30" s="126"/>
      <c r="L30" s="127"/>
      <c r="M30" s="128"/>
      <c r="N30" s="128"/>
      <c r="O30" s="128"/>
      <c r="P30" s="126"/>
    </row>
    <row r="31" spans="1:16" ht="45.75">
      <c r="A31" s="54">
        <v>16</v>
      </c>
      <c r="B31" s="14"/>
      <c r="C31" s="71" t="s">
        <v>93</v>
      </c>
      <c r="D31" s="56" t="s">
        <v>78</v>
      </c>
      <c r="E31" s="163">
        <v>1</v>
      </c>
      <c r="F31" s="147"/>
      <c r="G31" s="128"/>
      <c r="H31" s="158"/>
      <c r="I31" s="158"/>
      <c r="J31" s="158"/>
      <c r="K31" s="126"/>
      <c r="L31" s="127"/>
      <c r="M31" s="128"/>
      <c r="N31" s="128"/>
      <c r="O31" s="128"/>
      <c r="P31" s="126"/>
    </row>
    <row r="32" spans="1:16" ht="45.75">
      <c r="A32" s="54">
        <v>17</v>
      </c>
      <c r="B32" s="14"/>
      <c r="C32" s="71" t="s">
        <v>94</v>
      </c>
      <c r="D32" s="56" t="s">
        <v>78</v>
      </c>
      <c r="E32" s="163">
        <v>1</v>
      </c>
      <c r="F32" s="147"/>
      <c r="G32" s="128"/>
      <c r="H32" s="158"/>
      <c r="I32" s="158"/>
      <c r="J32" s="158"/>
      <c r="K32" s="126"/>
      <c r="L32" s="127"/>
      <c r="M32" s="128"/>
      <c r="N32" s="128"/>
      <c r="O32" s="128"/>
      <c r="P32" s="126"/>
    </row>
    <row r="33" spans="1:16">
      <c r="A33" s="54">
        <v>18</v>
      </c>
      <c r="B33" s="14"/>
      <c r="C33" s="71" t="s">
        <v>95</v>
      </c>
      <c r="D33" s="56" t="s">
        <v>78</v>
      </c>
      <c r="E33" s="163">
        <v>225</v>
      </c>
      <c r="F33" s="147"/>
      <c r="G33" s="128"/>
      <c r="H33" s="158"/>
      <c r="I33" s="158"/>
      <c r="J33" s="158"/>
      <c r="K33" s="126"/>
      <c r="L33" s="127"/>
      <c r="M33" s="128"/>
      <c r="N33" s="128"/>
      <c r="O33" s="128"/>
      <c r="P33" s="126"/>
    </row>
    <row r="34" spans="1:16">
      <c r="A34" s="54">
        <v>19</v>
      </c>
      <c r="B34" s="14"/>
      <c r="C34" s="71" t="s">
        <v>96</v>
      </c>
      <c r="D34" s="56" t="s">
        <v>97</v>
      </c>
      <c r="E34" s="163">
        <v>230</v>
      </c>
      <c r="F34" s="147"/>
      <c r="G34" s="128"/>
      <c r="H34" s="158"/>
      <c r="I34" s="158"/>
      <c r="J34" s="158"/>
      <c r="K34" s="126"/>
      <c r="L34" s="127"/>
      <c r="M34" s="128"/>
      <c r="N34" s="128"/>
      <c r="O34" s="128"/>
      <c r="P34" s="126"/>
    </row>
    <row r="35" spans="1:16" ht="23.25">
      <c r="A35" s="54">
        <v>20</v>
      </c>
      <c r="B35" s="14"/>
      <c r="C35" s="71" t="s">
        <v>98</v>
      </c>
      <c r="D35" s="56" t="s">
        <v>97</v>
      </c>
      <c r="E35" s="163">
        <v>230</v>
      </c>
      <c r="F35" s="147"/>
      <c r="G35" s="128"/>
      <c r="H35" s="106"/>
      <c r="I35" s="106"/>
      <c r="J35" s="106"/>
      <c r="K35" s="126"/>
      <c r="L35" s="127"/>
      <c r="M35" s="128"/>
      <c r="N35" s="128"/>
      <c r="O35" s="128"/>
      <c r="P35" s="126"/>
    </row>
    <row r="36" spans="1:16" ht="23.25">
      <c r="A36" s="54">
        <v>21</v>
      </c>
      <c r="B36" s="14"/>
      <c r="C36" s="71" t="s">
        <v>99</v>
      </c>
      <c r="D36" s="56" t="s">
        <v>97</v>
      </c>
      <c r="E36" s="163">
        <v>225</v>
      </c>
      <c r="F36" s="147"/>
      <c r="G36" s="128"/>
      <c r="H36" s="106"/>
      <c r="I36" s="106"/>
      <c r="J36" s="106"/>
      <c r="K36" s="126"/>
      <c r="L36" s="127"/>
      <c r="M36" s="128"/>
      <c r="N36" s="128"/>
      <c r="O36" s="128"/>
      <c r="P36" s="126"/>
    </row>
    <row r="37" spans="1:16" ht="23.25">
      <c r="A37" s="54">
        <v>22</v>
      </c>
      <c r="B37" s="14"/>
      <c r="C37" s="71" t="s">
        <v>100</v>
      </c>
      <c r="D37" s="56" t="s">
        <v>97</v>
      </c>
      <c r="E37" s="163">
        <v>5</v>
      </c>
      <c r="F37" s="147"/>
      <c r="G37" s="128"/>
      <c r="H37" s="106"/>
      <c r="I37" s="106"/>
      <c r="J37" s="106"/>
      <c r="K37" s="126"/>
      <c r="L37" s="127"/>
      <c r="M37" s="128"/>
      <c r="N37" s="128"/>
      <c r="O37" s="128"/>
      <c r="P37" s="126"/>
    </row>
    <row r="38" spans="1:16">
      <c r="A38" s="54">
        <v>23</v>
      </c>
      <c r="B38" s="14"/>
      <c r="C38" s="71" t="s">
        <v>101</v>
      </c>
      <c r="D38" s="56" t="s">
        <v>97</v>
      </c>
      <c r="E38" s="163">
        <v>1</v>
      </c>
      <c r="F38" s="147"/>
      <c r="G38" s="128"/>
      <c r="H38" s="106"/>
      <c r="I38" s="106"/>
      <c r="J38" s="106"/>
      <c r="K38" s="126"/>
      <c r="L38" s="127"/>
      <c r="M38" s="128"/>
      <c r="N38" s="128"/>
      <c r="O38" s="128"/>
      <c r="P38" s="126"/>
    </row>
    <row r="39" spans="1:16" ht="23.25">
      <c r="A39" s="54">
        <v>24</v>
      </c>
      <c r="B39" s="14"/>
      <c r="C39" s="71" t="s">
        <v>102</v>
      </c>
      <c r="D39" s="56" t="s">
        <v>97</v>
      </c>
      <c r="E39" s="163">
        <v>36</v>
      </c>
      <c r="F39" s="147"/>
      <c r="G39" s="128"/>
      <c r="H39" s="106"/>
      <c r="I39" s="106"/>
      <c r="J39" s="106"/>
      <c r="K39" s="126"/>
      <c r="L39" s="127"/>
      <c r="M39" s="128"/>
      <c r="N39" s="128"/>
      <c r="O39" s="128"/>
      <c r="P39" s="126"/>
    </row>
    <row r="40" spans="1:16">
      <c r="A40" s="54">
        <v>25</v>
      </c>
      <c r="B40" s="14"/>
      <c r="C40" s="71" t="s">
        <v>103</v>
      </c>
      <c r="D40" s="56" t="s">
        <v>97</v>
      </c>
      <c r="E40" s="163">
        <v>36</v>
      </c>
      <c r="F40" s="147"/>
      <c r="G40" s="128"/>
      <c r="H40" s="106"/>
      <c r="I40" s="106"/>
      <c r="J40" s="106"/>
      <c r="K40" s="126"/>
      <c r="L40" s="127"/>
      <c r="M40" s="128"/>
      <c r="N40" s="128"/>
      <c r="O40" s="128"/>
      <c r="P40" s="126"/>
    </row>
    <row r="41" spans="1:16">
      <c r="A41" s="54">
        <v>26</v>
      </c>
      <c r="B41" s="14"/>
      <c r="C41" s="71" t="s">
        <v>104</v>
      </c>
      <c r="D41" s="56" t="s">
        <v>97</v>
      </c>
      <c r="E41" s="163">
        <v>36</v>
      </c>
      <c r="F41" s="147"/>
      <c r="G41" s="128"/>
      <c r="H41" s="106"/>
      <c r="I41" s="106"/>
      <c r="J41" s="106"/>
      <c r="K41" s="126"/>
      <c r="L41" s="127"/>
      <c r="M41" s="128"/>
      <c r="N41" s="128"/>
      <c r="O41" s="128"/>
      <c r="P41" s="126"/>
    </row>
    <row r="42" spans="1:16" ht="23.25">
      <c r="A42" s="54">
        <v>27</v>
      </c>
      <c r="B42" s="14"/>
      <c r="C42" s="71" t="s">
        <v>105</v>
      </c>
      <c r="D42" s="56" t="s">
        <v>97</v>
      </c>
      <c r="E42" s="163">
        <v>36</v>
      </c>
      <c r="F42" s="147"/>
      <c r="G42" s="128"/>
      <c r="H42" s="106"/>
      <c r="I42" s="106"/>
      <c r="J42" s="106"/>
      <c r="K42" s="126"/>
      <c r="L42" s="127"/>
      <c r="M42" s="128"/>
      <c r="N42" s="128"/>
      <c r="O42" s="128"/>
      <c r="P42" s="126"/>
    </row>
    <row r="43" spans="1:16">
      <c r="A43" s="54">
        <v>28</v>
      </c>
      <c r="B43" s="14"/>
      <c r="C43" s="71" t="s">
        <v>106</v>
      </c>
      <c r="D43" s="56" t="s">
        <v>97</v>
      </c>
      <c r="E43" s="163">
        <v>36</v>
      </c>
      <c r="F43" s="147"/>
      <c r="G43" s="128"/>
      <c r="H43" s="106"/>
      <c r="I43" s="106"/>
      <c r="J43" s="106"/>
      <c r="K43" s="126"/>
      <c r="L43" s="127"/>
      <c r="M43" s="128"/>
      <c r="N43" s="128"/>
      <c r="O43" s="128"/>
      <c r="P43" s="126"/>
    </row>
    <row r="44" spans="1:16">
      <c r="A44" s="54">
        <v>29</v>
      </c>
      <c r="B44" s="14"/>
      <c r="C44" s="71" t="s">
        <v>107</v>
      </c>
      <c r="D44" s="56" t="s">
        <v>108</v>
      </c>
      <c r="E44" s="163">
        <v>230</v>
      </c>
      <c r="F44" s="147"/>
      <c r="G44" s="128"/>
      <c r="H44" s="106"/>
      <c r="I44" s="106"/>
      <c r="J44" s="106"/>
      <c r="K44" s="126"/>
      <c r="L44" s="127"/>
      <c r="M44" s="128"/>
      <c r="N44" s="128"/>
      <c r="O44" s="128"/>
      <c r="P44" s="126"/>
    </row>
    <row r="45" spans="1:16">
      <c r="A45" s="54">
        <v>30</v>
      </c>
      <c r="B45" s="14"/>
      <c r="C45" s="71" t="s">
        <v>109</v>
      </c>
      <c r="D45" s="56" t="s">
        <v>108</v>
      </c>
      <c r="E45" s="163">
        <v>460</v>
      </c>
      <c r="F45" s="147"/>
      <c r="G45" s="128"/>
      <c r="H45" s="106"/>
      <c r="I45" s="106"/>
      <c r="J45" s="106"/>
      <c r="K45" s="126"/>
      <c r="L45" s="127"/>
      <c r="M45" s="128"/>
      <c r="N45" s="128"/>
      <c r="O45" s="128"/>
      <c r="P45" s="126"/>
    </row>
    <row r="46" spans="1:16" ht="34.5">
      <c r="A46" s="54">
        <v>31</v>
      </c>
      <c r="B46" s="14"/>
      <c r="C46" s="71" t="s">
        <v>312</v>
      </c>
      <c r="D46" s="56" t="s">
        <v>108</v>
      </c>
      <c r="E46" s="163">
        <v>35</v>
      </c>
      <c r="F46" s="147"/>
      <c r="G46" s="128"/>
      <c r="H46" s="106"/>
      <c r="I46" s="106"/>
      <c r="J46" s="106"/>
      <c r="K46" s="126"/>
      <c r="L46" s="127"/>
      <c r="M46" s="128"/>
      <c r="N46" s="128"/>
      <c r="O46" s="128"/>
      <c r="P46" s="126"/>
    </row>
    <row r="47" spans="1:16" ht="34.5">
      <c r="A47" s="54">
        <v>32</v>
      </c>
      <c r="B47" s="14"/>
      <c r="C47" s="71" t="s">
        <v>313</v>
      </c>
      <c r="D47" s="56" t="s">
        <v>108</v>
      </c>
      <c r="E47" s="163">
        <v>365</v>
      </c>
      <c r="F47" s="147"/>
      <c r="G47" s="128"/>
      <c r="H47" s="106"/>
      <c r="I47" s="106"/>
      <c r="J47" s="106"/>
      <c r="K47" s="126"/>
      <c r="L47" s="127"/>
      <c r="M47" s="128"/>
      <c r="N47" s="128"/>
      <c r="O47" s="128"/>
      <c r="P47" s="126"/>
    </row>
    <row r="48" spans="1:16" ht="34.5">
      <c r="A48" s="54">
        <v>33</v>
      </c>
      <c r="B48" s="14"/>
      <c r="C48" s="71" t="s">
        <v>314</v>
      </c>
      <c r="D48" s="56" t="s">
        <v>108</v>
      </c>
      <c r="E48" s="163">
        <v>80</v>
      </c>
      <c r="F48" s="147"/>
      <c r="G48" s="128"/>
      <c r="H48" s="106"/>
      <c r="I48" s="106"/>
      <c r="J48" s="106"/>
      <c r="K48" s="126"/>
      <c r="L48" s="127"/>
      <c r="M48" s="128"/>
      <c r="N48" s="128"/>
      <c r="O48" s="128"/>
      <c r="P48" s="126"/>
    </row>
    <row r="49" spans="1:16" ht="34.5">
      <c r="A49" s="54">
        <v>34</v>
      </c>
      <c r="B49" s="14"/>
      <c r="C49" s="71" t="s">
        <v>315</v>
      </c>
      <c r="D49" s="56" t="s">
        <v>108</v>
      </c>
      <c r="E49" s="163">
        <v>45</v>
      </c>
      <c r="F49" s="147"/>
      <c r="G49" s="128"/>
      <c r="H49" s="158"/>
      <c r="I49" s="158"/>
      <c r="J49" s="158"/>
      <c r="K49" s="126"/>
      <c r="L49" s="127"/>
      <c r="M49" s="128"/>
      <c r="N49" s="128"/>
      <c r="O49" s="128"/>
      <c r="P49" s="126"/>
    </row>
    <row r="50" spans="1:16" ht="34.5">
      <c r="A50" s="54">
        <v>35</v>
      </c>
      <c r="B50" s="14"/>
      <c r="C50" s="71" t="s">
        <v>316</v>
      </c>
      <c r="D50" s="56" t="s">
        <v>108</v>
      </c>
      <c r="E50" s="163">
        <v>130</v>
      </c>
      <c r="F50" s="147"/>
      <c r="G50" s="128"/>
      <c r="H50" s="158"/>
      <c r="I50" s="158"/>
      <c r="J50" s="158"/>
      <c r="K50" s="126"/>
      <c r="L50" s="127"/>
      <c r="M50" s="128"/>
      <c r="N50" s="128"/>
      <c r="O50" s="128"/>
      <c r="P50" s="126"/>
    </row>
    <row r="51" spans="1:16" ht="34.5">
      <c r="A51" s="54">
        <v>36</v>
      </c>
      <c r="B51" s="14"/>
      <c r="C51" s="71" t="s">
        <v>317</v>
      </c>
      <c r="D51" s="56" t="s">
        <v>108</v>
      </c>
      <c r="E51" s="163">
        <v>250</v>
      </c>
      <c r="F51" s="147"/>
      <c r="G51" s="128"/>
      <c r="H51" s="158"/>
      <c r="I51" s="158"/>
      <c r="J51" s="158"/>
      <c r="K51" s="126"/>
      <c r="L51" s="127"/>
      <c r="M51" s="128"/>
      <c r="N51" s="128"/>
      <c r="O51" s="128"/>
      <c r="P51" s="126"/>
    </row>
    <row r="52" spans="1:16">
      <c r="A52" s="54">
        <v>37</v>
      </c>
      <c r="B52" s="14"/>
      <c r="C52" s="71" t="s">
        <v>110</v>
      </c>
      <c r="D52" s="56" t="s">
        <v>78</v>
      </c>
      <c r="E52" s="163">
        <v>1</v>
      </c>
      <c r="F52" s="147"/>
      <c r="G52" s="128"/>
      <c r="H52" s="158"/>
      <c r="I52" s="158"/>
      <c r="J52" s="158"/>
      <c r="K52" s="126"/>
      <c r="L52" s="127"/>
      <c r="M52" s="128"/>
      <c r="N52" s="128"/>
      <c r="O52" s="128"/>
      <c r="P52" s="126"/>
    </row>
    <row r="53" spans="1:16">
      <c r="A53" s="54">
        <v>38</v>
      </c>
      <c r="B53" s="14"/>
      <c r="C53" s="71" t="s">
        <v>111</v>
      </c>
      <c r="D53" s="56" t="s">
        <v>78</v>
      </c>
      <c r="E53" s="163">
        <v>1</v>
      </c>
      <c r="F53" s="147"/>
      <c r="G53" s="128"/>
      <c r="H53" s="158"/>
      <c r="I53" s="158"/>
      <c r="J53" s="158"/>
      <c r="K53" s="126"/>
      <c r="L53" s="127"/>
      <c r="M53" s="128"/>
      <c r="N53" s="128"/>
      <c r="O53" s="128"/>
      <c r="P53" s="126"/>
    </row>
    <row r="54" spans="1:16">
      <c r="A54" s="54">
        <v>39</v>
      </c>
      <c r="B54" s="14"/>
      <c r="C54" s="71" t="s">
        <v>112</v>
      </c>
      <c r="D54" s="56" t="s">
        <v>78</v>
      </c>
      <c r="E54" s="163">
        <v>1</v>
      </c>
      <c r="F54" s="147"/>
      <c r="G54" s="128"/>
      <c r="H54" s="158"/>
      <c r="I54" s="158"/>
      <c r="J54" s="158"/>
      <c r="K54" s="126"/>
      <c r="L54" s="127"/>
      <c r="M54" s="128"/>
      <c r="N54" s="128"/>
      <c r="O54" s="128"/>
      <c r="P54" s="126"/>
    </row>
    <row r="55" spans="1:16">
      <c r="A55" s="54">
        <v>40</v>
      </c>
      <c r="B55" s="14"/>
      <c r="C55" s="71" t="s">
        <v>113</v>
      </c>
      <c r="D55" s="56" t="s">
        <v>78</v>
      </c>
      <c r="E55" s="163">
        <v>1</v>
      </c>
      <c r="F55" s="147"/>
      <c r="G55" s="128"/>
      <c r="H55" s="158"/>
      <c r="I55" s="158"/>
      <c r="J55" s="158"/>
      <c r="K55" s="126"/>
      <c r="L55" s="127"/>
      <c r="M55" s="128"/>
      <c r="N55" s="128"/>
      <c r="O55" s="128"/>
      <c r="P55" s="126"/>
    </row>
    <row r="56" spans="1:16">
      <c r="A56" s="54">
        <v>41</v>
      </c>
      <c r="B56" s="14"/>
      <c r="C56" s="71" t="s">
        <v>114</v>
      </c>
      <c r="D56" s="56" t="s">
        <v>78</v>
      </c>
      <c r="E56" s="163">
        <v>1</v>
      </c>
      <c r="F56" s="147"/>
      <c r="G56" s="128"/>
      <c r="H56" s="158"/>
      <c r="I56" s="158"/>
      <c r="J56" s="158"/>
      <c r="K56" s="126"/>
      <c r="L56" s="127"/>
      <c r="M56" s="128"/>
      <c r="N56" s="128"/>
      <c r="O56" s="128"/>
      <c r="P56" s="126"/>
    </row>
    <row r="57" spans="1:16">
      <c r="A57" s="54">
        <v>42</v>
      </c>
      <c r="B57" s="14"/>
      <c r="C57" s="71" t="s">
        <v>115</v>
      </c>
      <c r="D57" s="56" t="s">
        <v>78</v>
      </c>
      <c r="E57" s="163">
        <v>1</v>
      </c>
      <c r="F57" s="147"/>
      <c r="G57" s="128"/>
      <c r="H57" s="158"/>
      <c r="I57" s="158"/>
      <c r="J57" s="158"/>
      <c r="K57" s="126"/>
      <c r="L57" s="127"/>
      <c r="M57" s="128"/>
      <c r="N57" s="128"/>
      <c r="O57" s="128"/>
      <c r="P57" s="126"/>
    </row>
    <row r="58" spans="1:16">
      <c r="A58" s="54">
        <v>43</v>
      </c>
      <c r="B58" s="14"/>
      <c r="C58" s="71" t="s">
        <v>116</v>
      </c>
      <c r="D58" s="56" t="s">
        <v>78</v>
      </c>
      <c r="E58" s="163">
        <v>1</v>
      </c>
      <c r="F58" s="147"/>
      <c r="G58" s="128"/>
      <c r="H58" s="158"/>
      <c r="I58" s="158"/>
      <c r="J58" s="158"/>
      <c r="K58" s="126"/>
      <c r="L58" s="127"/>
      <c r="M58" s="128"/>
      <c r="N58" s="128"/>
      <c r="O58" s="128"/>
      <c r="P58" s="126"/>
    </row>
    <row r="59" spans="1:16">
      <c r="A59" s="54">
        <v>44</v>
      </c>
      <c r="B59" s="14"/>
      <c r="C59" s="71" t="s">
        <v>117</v>
      </c>
      <c r="D59" s="56" t="s">
        <v>78</v>
      </c>
      <c r="E59" s="163">
        <v>1</v>
      </c>
      <c r="F59" s="147"/>
      <c r="G59" s="128"/>
      <c r="H59" s="158"/>
      <c r="I59" s="158"/>
      <c r="J59" s="158"/>
      <c r="K59" s="126"/>
      <c r="L59" s="127"/>
      <c r="M59" s="128"/>
      <c r="N59" s="128"/>
      <c r="O59" s="128"/>
      <c r="P59" s="126"/>
    </row>
    <row r="60" spans="1:16">
      <c r="A60" s="54">
        <v>45</v>
      </c>
      <c r="B60" s="14"/>
      <c r="C60" s="71" t="s">
        <v>118</v>
      </c>
      <c r="D60" s="56" t="s">
        <v>78</v>
      </c>
      <c r="E60" s="163">
        <v>1</v>
      </c>
      <c r="F60" s="147"/>
      <c r="G60" s="128"/>
      <c r="H60" s="106"/>
      <c r="I60" s="106"/>
      <c r="J60" s="106"/>
      <c r="K60" s="126"/>
      <c r="L60" s="127"/>
      <c r="M60" s="128"/>
      <c r="N60" s="128"/>
      <c r="O60" s="128"/>
      <c r="P60" s="126"/>
    </row>
    <row r="61" spans="1:16">
      <c r="A61" s="54">
        <v>46</v>
      </c>
      <c r="B61" s="14"/>
      <c r="C61" s="71" t="s">
        <v>119</v>
      </c>
      <c r="D61" s="56" t="s">
        <v>78</v>
      </c>
      <c r="E61" s="163">
        <v>1</v>
      </c>
      <c r="F61" s="147"/>
      <c r="G61" s="128"/>
      <c r="H61" s="106"/>
      <c r="I61" s="106"/>
      <c r="J61" s="106"/>
      <c r="K61" s="126"/>
      <c r="L61" s="127"/>
      <c r="M61" s="128"/>
      <c r="N61" s="128"/>
      <c r="O61" s="128"/>
      <c r="P61" s="126"/>
    </row>
    <row r="62" spans="1:16" ht="15.75" thickBot="1">
      <c r="A62" s="73"/>
      <c r="B62" s="164"/>
      <c r="C62" s="165"/>
      <c r="D62" s="166"/>
      <c r="E62" s="167"/>
      <c r="F62" s="147">
        <f t="shared" si="0"/>
        <v>0</v>
      </c>
      <c r="G62" s="128">
        <f t="shared" si="1"/>
        <v>0</v>
      </c>
      <c r="H62" s="63"/>
      <c r="I62" s="63"/>
      <c r="J62" s="63"/>
      <c r="K62" s="126">
        <f t="shared" ref="K62" si="6">SUM(H62:J62)</f>
        <v>0</v>
      </c>
      <c r="L62" s="137">
        <f t="shared" si="3"/>
        <v>0</v>
      </c>
      <c r="M62" s="138">
        <f t="shared" si="4"/>
        <v>0</v>
      </c>
      <c r="N62" s="138">
        <f t="shared" si="4"/>
        <v>0</v>
      </c>
      <c r="O62" s="138">
        <f t="shared" si="4"/>
        <v>0</v>
      </c>
      <c r="P62" s="139">
        <f t="shared" si="5"/>
        <v>0</v>
      </c>
    </row>
    <row r="63" spans="1:16" ht="15.75" customHeight="1" thickBot="1">
      <c r="A63" s="285" t="s">
        <v>76</v>
      </c>
      <c r="B63" s="286"/>
      <c r="C63" s="286"/>
      <c r="D63" s="286"/>
      <c r="E63" s="286"/>
      <c r="F63" s="278"/>
      <c r="G63" s="278"/>
      <c r="H63" s="278"/>
      <c r="I63" s="278"/>
      <c r="J63" s="278"/>
      <c r="K63" s="279"/>
      <c r="L63" s="43">
        <f>SUM(L15:L62)</f>
        <v>0</v>
      </c>
      <c r="M63" s="43">
        <f>SUM(M15:M62)</f>
        <v>0</v>
      </c>
      <c r="N63" s="43">
        <f>SUM(N15:N62)</f>
        <v>0</v>
      </c>
      <c r="O63" s="43">
        <f>SUM(O15:O62)</f>
        <v>0</v>
      </c>
      <c r="P63" s="74">
        <f>SUM(P15:P62)</f>
        <v>0</v>
      </c>
    </row>
    <row r="64" spans="1:16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s="1" customFormat="1" ht="11.25">
      <c r="A66" s="1" t="s">
        <v>71</v>
      </c>
      <c r="B66" s="6"/>
      <c r="C66" s="204"/>
      <c r="D66" s="204"/>
      <c r="E66" s="204"/>
      <c r="F66" s="204"/>
      <c r="G66" s="204"/>
      <c r="H66" s="204"/>
    </row>
    <row r="67" spans="1:16" s="1" customFormat="1" ht="11.25">
      <c r="A67" s="6"/>
      <c r="B67" s="6"/>
      <c r="C67" s="205" t="s">
        <v>72</v>
      </c>
      <c r="D67" s="205"/>
      <c r="E67" s="205"/>
      <c r="F67" s="205"/>
      <c r="G67" s="205"/>
      <c r="H67" s="205"/>
    </row>
    <row r="68" spans="1:16" s="1" customFormat="1" ht="11.25">
      <c r="A68" s="6"/>
      <c r="B68" s="6"/>
      <c r="C68" s="6"/>
      <c r="D68" s="6"/>
      <c r="E68" s="6"/>
      <c r="F68" s="6"/>
      <c r="G68" s="6"/>
      <c r="H68" s="6"/>
    </row>
    <row r="69" spans="1:16" s="1" customFormat="1" ht="11.25">
      <c r="A69" s="1" t="s">
        <v>318</v>
      </c>
      <c r="B69" s="6"/>
      <c r="C69" s="6"/>
      <c r="D69" s="6"/>
      <c r="E69" s="6"/>
      <c r="F69" s="6"/>
      <c r="G69" s="6"/>
      <c r="H69" s="6"/>
    </row>
  </sheetData>
  <mergeCells count="22">
    <mergeCell ref="A63:K63"/>
    <mergeCell ref="C66:H66"/>
    <mergeCell ref="C67:H67"/>
    <mergeCell ref="A9:P9"/>
    <mergeCell ref="J10:M10"/>
    <mergeCell ref="A13:A14"/>
    <mergeCell ref="B13:B14"/>
    <mergeCell ref="C13:C14"/>
    <mergeCell ref="D13:D14"/>
    <mergeCell ref="E13:E14"/>
    <mergeCell ref="K11:L11"/>
    <mergeCell ref="M11:N11"/>
    <mergeCell ref="A1:J1"/>
    <mergeCell ref="A2:J2"/>
    <mergeCell ref="C3:I3"/>
    <mergeCell ref="D4:K4"/>
    <mergeCell ref="D5:K5"/>
    <mergeCell ref="D6:K6"/>
    <mergeCell ref="D7:K7"/>
    <mergeCell ref="D8:K8"/>
    <mergeCell ref="F13:K13"/>
    <mergeCell ref="L13:P13"/>
  </mergeCells>
  <pageMargins left="0.27083333333333331" right="0.21875" top="0.875" bottom="0.2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B2:I41"/>
  <sheetViews>
    <sheetView workbookViewId="0">
      <selection activeCell="D15" sqref="D15"/>
    </sheetView>
  </sheetViews>
  <sheetFormatPr defaultRowHeight="11.25"/>
  <cols>
    <col min="1" max="1" width="1.42578125" style="1" customWidth="1"/>
    <col min="2" max="2" width="2.140625" style="1" customWidth="1"/>
    <col min="3" max="3" width="16.85546875" style="1" customWidth="1"/>
    <col min="4" max="4" width="43.42578125" style="1" customWidth="1"/>
    <col min="5" max="5" width="22.42578125" style="1" customWidth="1"/>
    <col min="6" max="252" width="9.140625" style="1"/>
    <col min="253" max="253" width="1.42578125" style="1" customWidth="1"/>
    <col min="254" max="254" width="2.140625" style="1" customWidth="1"/>
    <col min="255" max="255" width="16.85546875" style="1" customWidth="1"/>
    <col min="256" max="256" width="43.42578125" style="1" customWidth="1"/>
    <col min="257" max="257" width="22.42578125" style="1" customWidth="1"/>
    <col min="258" max="258" width="9.140625" style="1"/>
    <col min="259" max="259" width="13.85546875" style="1" bestFit="1" customWidth="1"/>
    <col min="260" max="508" width="9.140625" style="1"/>
    <col min="509" max="509" width="1.42578125" style="1" customWidth="1"/>
    <col min="510" max="510" width="2.140625" style="1" customWidth="1"/>
    <col min="511" max="511" width="16.85546875" style="1" customWidth="1"/>
    <col min="512" max="512" width="43.42578125" style="1" customWidth="1"/>
    <col min="513" max="513" width="22.42578125" style="1" customWidth="1"/>
    <col min="514" max="514" width="9.140625" style="1"/>
    <col min="515" max="515" width="13.85546875" style="1" bestFit="1" customWidth="1"/>
    <col min="516" max="764" width="9.140625" style="1"/>
    <col min="765" max="765" width="1.42578125" style="1" customWidth="1"/>
    <col min="766" max="766" width="2.140625" style="1" customWidth="1"/>
    <col min="767" max="767" width="16.85546875" style="1" customWidth="1"/>
    <col min="768" max="768" width="43.42578125" style="1" customWidth="1"/>
    <col min="769" max="769" width="22.42578125" style="1" customWidth="1"/>
    <col min="770" max="770" width="9.140625" style="1"/>
    <col min="771" max="771" width="13.85546875" style="1" bestFit="1" customWidth="1"/>
    <col min="772" max="1020" width="9.140625" style="1"/>
    <col min="1021" max="1021" width="1.42578125" style="1" customWidth="1"/>
    <col min="1022" max="1022" width="2.140625" style="1" customWidth="1"/>
    <col min="1023" max="1023" width="16.85546875" style="1" customWidth="1"/>
    <col min="1024" max="1024" width="43.42578125" style="1" customWidth="1"/>
    <col min="1025" max="1025" width="22.42578125" style="1" customWidth="1"/>
    <col min="1026" max="1026" width="9.140625" style="1"/>
    <col min="1027" max="1027" width="13.85546875" style="1" bestFit="1" customWidth="1"/>
    <col min="1028" max="1276" width="9.140625" style="1"/>
    <col min="1277" max="1277" width="1.42578125" style="1" customWidth="1"/>
    <col min="1278" max="1278" width="2.140625" style="1" customWidth="1"/>
    <col min="1279" max="1279" width="16.85546875" style="1" customWidth="1"/>
    <col min="1280" max="1280" width="43.42578125" style="1" customWidth="1"/>
    <col min="1281" max="1281" width="22.42578125" style="1" customWidth="1"/>
    <col min="1282" max="1282" width="9.140625" style="1"/>
    <col min="1283" max="1283" width="13.85546875" style="1" bestFit="1" customWidth="1"/>
    <col min="1284" max="1532" width="9.140625" style="1"/>
    <col min="1533" max="1533" width="1.42578125" style="1" customWidth="1"/>
    <col min="1534" max="1534" width="2.140625" style="1" customWidth="1"/>
    <col min="1535" max="1535" width="16.85546875" style="1" customWidth="1"/>
    <col min="1536" max="1536" width="43.42578125" style="1" customWidth="1"/>
    <col min="1537" max="1537" width="22.42578125" style="1" customWidth="1"/>
    <col min="1538" max="1538" width="9.140625" style="1"/>
    <col min="1539" max="1539" width="13.85546875" style="1" bestFit="1" customWidth="1"/>
    <col min="1540" max="1788" width="9.140625" style="1"/>
    <col min="1789" max="1789" width="1.42578125" style="1" customWidth="1"/>
    <col min="1790" max="1790" width="2.140625" style="1" customWidth="1"/>
    <col min="1791" max="1791" width="16.85546875" style="1" customWidth="1"/>
    <col min="1792" max="1792" width="43.42578125" style="1" customWidth="1"/>
    <col min="1793" max="1793" width="22.42578125" style="1" customWidth="1"/>
    <col min="1794" max="1794" width="9.140625" style="1"/>
    <col min="1795" max="1795" width="13.85546875" style="1" bestFit="1" customWidth="1"/>
    <col min="1796" max="2044" width="9.140625" style="1"/>
    <col min="2045" max="2045" width="1.42578125" style="1" customWidth="1"/>
    <col min="2046" max="2046" width="2.140625" style="1" customWidth="1"/>
    <col min="2047" max="2047" width="16.85546875" style="1" customWidth="1"/>
    <col min="2048" max="2048" width="43.42578125" style="1" customWidth="1"/>
    <col min="2049" max="2049" width="22.42578125" style="1" customWidth="1"/>
    <col min="2050" max="2050" width="9.140625" style="1"/>
    <col min="2051" max="2051" width="13.85546875" style="1" bestFit="1" customWidth="1"/>
    <col min="2052" max="2300" width="9.140625" style="1"/>
    <col min="2301" max="2301" width="1.42578125" style="1" customWidth="1"/>
    <col min="2302" max="2302" width="2.140625" style="1" customWidth="1"/>
    <col min="2303" max="2303" width="16.85546875" style="1" customWidth="1"/>
    <col min="2304" max="2304" width="43.42578125" style="1" customWidth="1"/>
    <col min="2305" max="2305" width="22.42578125" style="1" customWidth="1"/>
    <col min="2306" max="2306" width="9.140625" style="1"/>
    <col min="2307" max="2307" width="13.85546875" style="1" bestFit="1" customWidth="1"/>
    <col min="2308" max="2556" width="9.140625" style="1"/>
    <col min="2557" max="2557" width="1.42578125" style="1" customWidth="1"/>
    <col min="2558" max="2558" width="2.140625" style="1" customWidth="1"/>
    <col min="2559" max="2559" width="16.85546875" style="1" customWidth="1"/>
    <col min="2560" max="2560" width="43.42578125" style="1" customWidth="1"/>
    <col min="2561" max="2561" width="22.42578125" style="1" customWidth="1"/>
    <col min="2562" max="2562" width="9.140625" style="1"/>
    <col min="2563" max="2563" width="13.85546875" style="1" bestFit="1" customWidth="1"/>
    <col min="2564" max="2812" width="9.140625" style="1"/>
    <col min="2813" max="2813" width="1.42578125" style="1" customWidth="1"/>
    <col min="2814" max="2814" width="2.140625" style="1" customWidth="1"/>
    <col min="2815" max="2815" width="16.85546875" style="1" customWidth="1"/>
    <col min="2816" max="2816" width="43.42578125" style="1" customWidth="1"/>
    <col min="2817" max="2817" width="22.42578125" style="1" customWidth="1"/>
    <col min="2818" max="2818" width="9.140625" style="1"/>
    <col min="2819" max="2819" width="13.85546875" style="1" bestFit="1" customWidth="1"/>
    <col min="2820" max="3068" width="9.140625" style="1"/>
    <col min="3069" max="3069" width="1.42578125" style="1" customWidth="1"/>
    <col min="3070" max="3070" width="2.140625" style="1" customWidth="1"/>
    <col min="3071" max="3071" width="16.85546875" style="1" customWidth="1"/>
    <col min="3072" max="3072" width="43.42578125" style="1" customWidth="1"/>
    <col min="3073" max="3073" width="22.42578125" style="1" customWidth="1"/>
    <col min="3074" max="3074" width="9.140625" style="1"/>
    <col min="3075" max="3075" width="13.85546875" style="1" bestFit="1" customWidth="1"/>
    <col min="3076" max="3324" width="9.140625" style="1"/>
    <col min="3325" max="3325" width="1.42578125" style="1" customWidth="1"/>
    <col min="3326" max="3326" width="2.140625" style="1" customWidth="1"/>
    <col min="3327" max="3327" width="16.85546875" style="1" customWidth="1"/>
    <col min="3328" max="3328" width="43.42578125" style="1" customWidth="1"/>
    <col min="3329" max="3329" width="22.42578125" style="1" customWidth="1"/>
    <col min="3330" max="3330" width="9.140625" style="1"/>
    <col min="3331" max="3331" width="13.85546875" style="1" bestFit="1" customWidth="1"/>
    <col min="3332" max="3580" width="9.140625" style="1"/>
    <col min="3581" max="3581" width="1.42578125" style="1" customWidth="1"/>
    <col min="3582" max="3582" width="2.140625" style="1" customWidth="1"/>
    <col min="3583" max="3583" width="16.85546875" style="1" customWidth="1"/>
    <col min="3584" max="3584" width="43.42578125" style="1" customWidth="1"/>
    <col min="3585" max="3585" width="22.42578125" style="1" customWidth="1"/>
    <col min="3586" max="3586" width="9.140625" style="1"/>
    <col min="3587" max="3587" width="13.85546875" style="1" bestFit="1" customWidth="1"/>
    <col min="3588" max="3836" width="9.140625" style="1"/>
    <col min="3837" max="3837" width="1.42578125" style="1" customWidth="1"/>
    <col min="3838" max="3838" width="2.140625" style="1" customWidth="1"/>
    <col min="3839" max="3839" width="16.85546875" style="1" customWidth="1"/>
    <col min="3840" max="3840" width="43.42578125" style="1" customWidth="1"/>
    <col min="3841" max="3841" width="22.42578125" style="1" customWidth="1"/>
    <col min="3842" max="3842" width="9.140625" style="1"/>
    <col min="3843" max="3843" width="13.85546875" style="1" bestFit="1" customWidth="1"/>
    <col min="3844" max="4092" width="9.140625" style="1"/>
    <col min="4093" max="4093" width="1.42578125" style="1" customWidth="1"/>
    <col min="4094" max="4094" width="2.140625" style="1" customWidth="1"/>
    <col min="4095" max="4095" width="16.85546875" style="1" customWidth="1"/>
    <col min="4096" max="4096" width="43.42578125" style="1" customWidth="1"/>
    <col min="4097" max="4097" width="22.42578125" style="1" customWidth="1"/>
    <col min="4098" max="4098" width="9.140625" style="1"/>
    <col min="4099" max="4099" width="13.85546875" style="1" bestFit="1" customWidth="1"/>
    <col min="4100" max="4348" width="9.140625" style="1"/>
    <col min="4349" max="4349" width="1.42578125" style="1" customWidth="1"/>
    <col min="4350" max="4350" width="2.140625" style="1" customWidth="1"/>
    <col min="4351" max="4351" width="16.85546875" style="1" customWidth="1"/>
    <col min="4352" max="4352" width="43.42578125" style="1" customWidth="1"/>
    <col min="4353" max="4353" width="22.42578125" style="1" customWidth="1"/>
    <col min="4354" max="4354" width="9.140625" style="1"/>
    <col min="4355" max="4355" width="13.85546875" style="1" bestFit="1" customWidth="1"/>
    <col min="4356" max="4604" width="9.140625" style="1"/>
    <col min="4605" max="4605" width="1.42578125" style="1" customWidth="1"/>
    <col min="4606" max="4606" width="2.140625" style="1" customWidth="1"/>
    <col min="4607" max="4607" width="16.85546875" style="1" customWidth="1"/>
    <col min="4608" max="4608" width="43.42578125" style="1" customWidth="1"/>
    <col min="4609" max="4609" width="22.42578125" style="1" customWidth="1"/>
    <col min="4610" max="4610" width="9.140625" style="1"/>
    <col min="4611" max="4611" width="13.85546875" style="1" bestFit="1" customWidth="1"/>
    <col min="4612" max="4860" width="9.140625" style="1"/>
    <col min="4861" max="4861" width="1.42578125" style="1" customWidth="1"/>
    <col min="4862" max="4862" width="2.140625" style="1" customWidth="1"/>
    <col min="4863" max="4863" width="16.85546875" style="1" customWidth="1"/>
    <col min="4864" max="4864" width="43.42578125" style="1" customWidth="1"/>
    <col min="4865" max="4865" width="22.42578125" style="1" customWidth="1"/>
    <col min="4866" max="4866" width="9.140625" style="1"/>
    <col min="4867" max="4867" width="13.85546875" style="1" bestFit="1" customWidth="1"/>
    <col min="4868" max="5116" width="9.140625" style="1"/>
    <col min="5117" max="5117" width="1.42578125" style="1" customWidth="1"/>
    <col min="5118" max="5118" width="2.140625" style="1" customWidth="1"/>
    <col min="5119" max="5119" width="16.85546875" style="1" customWidth="1"/>
    <col min="5120" max="5120" width="43.42578125" style="1" customWidth="1"/>
    <col min="5121" max="5121" width="22.42578125" style="1" customWidth="1"/>
    <col min="5122" max="5122" width="9.140625" style="1"/>
    <col min="5123" max="5123" width="13.85546875" style="1" bestFit="1" customWidth="1"/>
    <col min="5124" max="5372" width="9.140625" style="1"/>
    <col min="5373" max="5373" width="1.42578125" style="1" customWidth="1"/>
    <col min="5374" max="5374" width="2.140625" style="1" customWidth="1"/>
    <col min="5375" max="5375" width="16.85546875" style="1" customWidth="1"/>
    <col min="5376" max="5376" width="43.42578125" style="1" customWidth="1"/>
    <col min="5377" max="5377" width="22.42578125" style="1" customWidth="1"/>
    <col min="5378" max="5378" width="9.140625" style="1"/>
    <col min="5379" max="5379" width="13.85546875" style="1" bestFit="1" customWidth="1"/>
    <col min="5380" max="5628" width="9.140625" style="1"/>
    <col min="5629" max="5629" width="1.42578125" style="1" customWidth="1"/>
    <col min="5630" max="5630" width="2.140625" style="1" customWidth="1"/>
    <col min="5631" max="5631" width="16.85546875" style="1" customWidth="1"/>
    <col min="5632" max="5632" width="43.42578125" style="1" customWidth="1"/>
    <col min="5633" max="5633" width="22.42578125" style="1" customWidth="1"/>
    <col min="5634" max="5634" width="9.140625" style="1"/>
    <col min="5635" max="5635" width="13.85546875" style="1" bestFit="1" customWidth="1"/>
    <col min="5636" max="5884" width="9.140625" style="1"/>
    <col min="5885" max="5885" width="1.42578125" style="1" customWidth="1"/>
    <col min="5886" max="5886" width="2.140625" style="1" customWidth="1"/>
    <col min="5887" max="5887" width="16.85546875" style="1" customWidth="1"/>
    <col min="5888" max="5888" width="43.42578125" style="1" customWidth="1"/>
    <col min="5889" max="5889" width="22.42578125" style="1" customWidth="1"/>
    <col min="5890" max="5890" width="9.140625" style="1"/>
    <col min="5891" max="5891" width="13.85546875" style="1" bestFit="1" customWidth="1"/>
    <col min="5892" max="6140" width="9.140625" style="1"/>
    <col min="6141" max="6141" width="1.42578125" style="1" customWidth="1"/>
    <col min="6142" max="6142" width="2.140625" style="1" customWidth="1"/>
    <col min="6143" max="6143" width="16.85546875" style="1" customWidth="1"/>
    <col min="6144" max="6144" width="43.42578125" style="1" customWidth="1"/>
    <col min="6145" max="6145" width="22.42578125" style="1" customWidth="1"/>
    <col min="6146" max="6146" width="9.140625" style="1"/>
    <col min="6147" max="6147" width="13.85546875" style="1" bestFit="1" customWidth="1"/>
    <col min="6148" max="6396" width="9.140625" style="1"/>
    <col min="6397" max="6397" width="1.42578125" style="1" customWidth="1"/>
    <col min="6398" max="6398" width="2.140625" style="1" customWidth="1"/>
    <col min="6399" max="6399" width="16.85546875" style="1" customWidth="1"/>
    <col min="6400" max="6400" width="43.42578125" style="1" customWidth="1"/>
    <col min="6401" max="6401" width="22.42578125" style="1" customWidth="1"/>
    <col min="6402" max="6402" width="9.140625" style="1"/>
    <col min="6403" max="6403" width="13.85546875" style="1" bestFit="1" customWidth="1"/>
    <col min="6404" max="6652" width="9.140625" style="1"/>
    <col min="6653" max="6653" width="1.42578125" style="1" customWidth="1"/>
    <col min="6654" max="6654" width="2.140625" style="1" customWidth="1"/>
    <col min="6655" max="6655" width="16.85546875" style="1" customWidth="1"/>
    <col min="6656" max="6656" width="43.42578125" style="1" customWidth="1"/>
    <col min="6657" max="6657" width="22.42578125" style="1" customWidth="1"/>
    <col min="6658" max="6658" width="9.140625" style="1"/>
    <col min="6659" max="6659" width="13.85546875" style="1" bestFit="1" customWidth="1"/>
    <col min="6660" max="6908" width="9.140625" style="1"/>
    <col min="6909" max="6909" width="1.42578125" style="1" customWidth="1"/>
    <col min="6910" max="6910" width="2.140625" style="1" customWidth="1"/>
    <col min="6911" max="6911" width="16.85546875" style="1" customWidth="1"/>
    <col min="6912" max="6912" width="43.42578125" style="1" customWidth="1"/>
    <col min="6913" max="6913" width="22.42578125" style="1" customWidth="1"/>
    <col min="6914" max="6914" width="9.140625" style="1"/>
    <col min="6915" max="6915" width="13.85546875" style="1" bestFit="1" customWidth="1"/>
    <col min="6916" max="7164" width="9.140625" style="1"/>
    <col min="7165" max="7165" width="1.42578125" style="1" customWidth="1"/>
    <col min="7166" max="7166" width="2.140625" style="1" customWidth="1"/>
    <col min="7167" max="7167" width="16.85546875" style="1" customWidth="1"/>
    <col min="7168" max="7168" width="43.42578125" style="1" customWidth="1"/>
    <col min="7169" max="7169" width="22.42578125" style="1" customWidth="1"/>
    <col min="7170" max="7170" width="9.140625" style="1"/>
    <col min="7171" max="7171" width="13.85546875" style="1" bestFit="1" customWidth="1"/>
    <col min="7172" max="7420" width="9.140625" style="1"/>
    <col min="7421" max="7421" width="1.42578125" style="1" customWidth="1"/>
    <col min="7422" max="7422" width="2.140625" style="1" customWidth="1"/>
    <col min="7423" max="7423" width="16.85546875" style="1" customWidth="1"/>
    <col min="7424" max="7424" width="43.42578125" style="1" customWidth="1"/>
    <col min="7425" max="7425" width="22.42578125" style="1" customWidth="1"/>
    <col min="7426" max="7426" width="9.140625" style="1"/>
    <col min="7427" max="7427" width="13.85546875" style="1" bestFit="1" customWidth="1"/>
    <col min="7428" max="7676" width="9.140625" style="1"/>
    <col min="7677" max="7677" width="1.42578125" style="1" customWidth="1"/>
    <col min="7678" max="7678" width="2.140625" style="1" customWidth="1"/>
    <col min="7679" max="7679" width="16.85546875" style="1" customWidth="1"/>
    <col min="7680" max="7680" width="43.42578125" style="1" customWidth="1"/>
    <col min="7681" max="7681" width="22.42578125" style="1" customWidth="1"/>
    <col min="7682" max="7682" width="9.140625" style="1"/>
    <col min="7683" max="7683" width="13.85546875" style="1" bestFit="1" customWidth="1"/>
    <col min="7684" max="7932" width="9.140625" style="1"/>
    <col min="7933" max="7933" width="1.42578125" style="1" customWidth="1"/>
    <col min="7934" max="7934" width="2.140625" style="1" customWidth="1"/>
    <col min="7935" max="7935" width="16.85546875" style="1" customWidth="1"/>
    <col min="7936" max="7936" width="43.42578125" style="1" customWidth="1"/>
    <col min="7937" max="7937" width="22.42578125" style="1" customWidth="1"/>
    <col min="7938" max="7938" width="9.140625" style="1"/>
    <col min="7939" max="7939" width="13.85546875" style="1" bestFit="1" customWidth="1"/>
    <col min="7940" max="8188" width="9.140625" style="1"/>
    <col min="8189" max="8189" width="1.42578125" style="1" customWidth="1"/>
    <col min="8190" max="8190" width="2.140625" style="1" customWidth="1"/>
    <col min="8191" max="8191" width="16.85546875" style="1" customWidth="1"/>
    <col min="8192" max="8192" width="43.42578125" style="1" customWidth="1"/>
    <col min="8193" max="8193" width="22.42578125" style="1" customWidth="1"/>
    <col min="8194" max="8194" width="9.140625" style="1"/>
    <col min="8195" max="8195" width="13.85546875" style="1" bestFit="1" customWidth="1"/>
    <col min="8196" max="8444" width="9.140625" style="1"/>
    <col min="8445" max="8445" width="1.42578125" style="1" customWidth="1"/>
    <col min="8446" max="8446" width="2.140625" style="1" customWidth="1"/>
    <col min="8447" max="8447" width="16.85546875" style="1" customWidth="1"/>
    <col min="8448" max="8448" width="43.42578125" style="1" customWidth="1"/>
    <col min="8449" max="8449" width="22.42578125" style="1" customWidth="1"/>
    <col min="8450" max="8450" width="9.140625" style="1"/>
    <col min="8451" max="8451" width="13.85546875" style="1" bestFit="1" customWidth="1"/>
    <col min="8452" max="8700" width="9.140625" style="1"/>
    <col min="8701" max="8701" width="1.42578125" style="1" customWidth="1"/>
    <col min="8702" max="8702" width="2.140625" style="1" customWidth="1"/>
    <col min="8703" max="8703" width="16.85546875" style="1" customWidth="1"/>
    <col min="8704" max="8704" width="43.42578125" style="1" customWidth="1"/>
    <col min="8705" max="8705" width="22.42578125" style="1" customWidth="1"/>
    <col min="8706" max="8706" width="9.140625" style="1"/>
    <col min="8707" max="8707" width="13.85546875" style="1" bestFit="1" customWidth="1"/>
    <col min="8708" max="8956" width="9.140625" style="1"/>
    <col min="8957" max="8957" width="1.42578125" style="1" customWidth="1"/>
    <col min="8958" max="8958" width="2.140625" style="1" customWidth="1"/>
    <col min="8959" max="8959" width="16.85546875" style="1" customWidth="1"/>
    <col min="8960" max="8960" width="43.42578125" style="1" customWidth="1"/>
    <col min="8961" max="8961" width="22.42578125" style="1" customWidth="1"/>
    <col min="8962" max="8962" width="9.140625" style="1"/>
    <col min="8963" max="8963" width="13.85546875" style="1" bestFit="1" customWidth="1"/>
    <col min="8964" max="9212" width="9.140625" style="1"/>
    <col min="9213" max="9213" width="1.42578125" style="1" customWidth="1"/>
    <col min="9214" max="9214" width="2.140625" style="1" customWidth="1"/>
    <col min="9215" max="9215" width="16.85546875" style="1" customWidth="1"/>
    <col min="9216" max="9216" width="43.42578125" style="1" customWidth="1"/>
    <col min="9217" max="9217" width="22.42578125" style="1" customWidth="1"/>
    <col min="9218" max="9218" width="9.140625" style="1"/>
    <col min="9219" max="9219" width="13.85546875" style="1" bestFit="1" customWidth="1"/>
    <col min="9220" max="9468" width="9.140625" style="1"/>
    <col min="9469" max="9469" width="1.42578125" style="1" customWidth="1"/>
    <col min="9470" max="9470" width="2.140625" style="1" customWidth="1"/>
    <col min="9471" max="9471" width="16.85546875" style="1" customWidth="1"/>
    <col min="9472" max="9472" width="43.42578125" style="1" customWidth="1"/>
    <col min="9473" max="9473" width="22.42578125" style="1" customWidth="1"/>
    <col min="9474" max="9474" width="9.140625" style="1"/>
    <col min="9475" max="9475" width="13.85546875" style="1" bestFit="1" customWidth="1"/>
    <col min="9476" max="9724" width="9.140625" style="1"/>
    <col min="9725" max="9725" width="1.42578125" style="1" customWidth="1"/>
    <col min="9726" max="9726" width="2.140625" style="1" customWidth="1"/>
    <col min="9727" max="9727" width="16.85546875" style="1" customWidth="1"/>
    <col min="9728" max="9728" width="43.42578125" style="1" customWidth="1"/>
    <col min="9729" max="9729" width="22.42578125" style="1" customWidth="1"/>
    <col min="9730" max="9730" width="9.140625" style="1"/>
    <col min="9731" max="9731" width="13.85546875" style="1" bestFit="1" customWidth="1"/>
    <col min="9732" max="9980" width="9.140625" style="1"/>
    <col min="9981" max="9981" width="1.42578125" style="1" customWidth="1"/>
    <col min="9982" max="9982" width="2.140625" style="1" customWidth="1"/>
    <col min="9983" max="9983" width="16.85546875" style="1" customWidth="1"/>
    <col min="9984" max="9984" width="43.42578125" style="1" customWidth="1"/>
    <col min="9985" max="9985" width="22.42578125" style="1" customWidth="1"/>
    <col min="9986" max="9986" width="9.140625" style="1"/>
    <col min="9987" max="9987" width="13.85546875" style="1" bestFit="1" customWidth="1"/>
    <col min="9988" max="10236" width="9.140625" style="1"/>
    <col min="10237" max="10237" width="1.42578125" style="1" customWidth="1"/>
    <col min="10238" max="10238" width="2.140625" style="1" customWidth="1"/>
    <col min="10239" max="10239" width="16.85546875" style="1" customWidth="1"/>
    <col min="10240" max="10240" width="43.42578125" style="1" customWidth="1"/>
    <col min="10241" max="10241" width="22.42578125" style="1" customWidth="1"/>
    <col min="10242" max="10242" width="9.140625" style="1"/>
    <col min="10243" max="10243" width="13.85546875" style="1" bestFit="1" customWidth="1"/>
    <col min="10244" max="10492" width="9.140625" style="1"/>
    <col min="10493" max="10493" width="1.42578125" style="1" customWidth="1"/>
    <col min="10494" max="10494" width="2.140625" style="1" customWidth="1"/>
    <col min="10495" max="10495" width="16.85546875" style="1" customWidth="1"/>
    <col min="10496" max="10496" width="43.42578125" style="1" customWidth="1"/>
    <col min="10497" max="10497" width="22.42578125" style="1" customWidth="1"/>
    <col min="10498" max="10498" width="9.140625" style="1"/>
    <col min="10499" max="10499" width="13.85546875" style="1" bestFit="1" customWidth="1"/>
    <col min="10500" max="10748" width="9.140625" style="1"/>
    <col min="10749" max="10749" width="1.42578125" style="1" customWidth="1"/>
    <col min="10750" max="10750" width="2.140625" style="1" customWidth="1"/>
    <col min="10751" max="10751" width="16.85546875" style="1" customWidth="1"/>
    <col min="10752" max="10752" width="43.42578125" style="1" customWidth="1"/>
    <col min="10753" max="10753" width="22.42578125" style="1" customWidth="1"/>
    <col min="10754" max="10754" width="9.140625" style="1"/>
    <col min="10755" max="10755" width="13.85546875" style="1" bestFit="1" customWidth="1"/>
    <col min="10756" max="11004" width="9.140625" style="1"/>
    <col min="11005" max="11005" width="1.42578125" style="1" customWidth="1"/>
    <col min="11006" max="11006" width="2.140625" style="1" customWidth="1"/>
    <col min="11007" max="11007" width="16.85546875" style="1" customWidth="1"/>
    <col min="11008" max="11008" width="43.42578125" style="1" customWidth="1"/>
    <col min="11009" max="11009" width="22.42578125" style="1" customWidth="1"/>
    <col min="11010" max="11010" width="9.140625" style="1"/>
    <col min="11011" max="11011" width="13.85546875" style="1" bestFit="1" customWidth="1"/>
    <col min="11012" max="11260" width="9.140625" style="1"/>
    <col min="11261" max="11261" width="1.42578125" style="1" customWidth="1"/>
    <col min="11262" max="11262" width="2.140625" style="1" customWidth="1"/>
    <col min="11263" max="11263" width="16.85546875" style="1" customWidth="1"/>
    <col min="11264" max="11264" width="43.42578125" style="1" customWidth="1"/>
    <col min="11265" max="11265" width="22.42578125" style="1" customWidth="1"/>
    <col min="11266" max="11266" width="9.140625" style="1"/>
    <col min="11267" max="11267" width="13.85546875" style="1" bestFit="1" customWidth="1"/>
    <col min="11268" max="11516" width="9.140625" style="1"/>
    <col min="11517" max="11517" width="1.42578125" style="1" customWidth="1"/>
    <col min="11518" max="11518" width="2.140625" style="1" customWidth="1"/>
    <col min="11519" max="11519" width="16.85546875" style="1" customWidth="1"/>
    <col min="11520" max="11520" width="43.42578125" style="1" customWidth="1"/>
    <col min="11521" max="11521" width="22.42578125" style="1" customWidth="1"/>
    <col min="11522" max="11522" width="9.140625" style="1"/>
    <col min="11523" max="11523" width="13.85546875" style="1" bestFit="1" customWidth="1"/>
    <col min="11524" max="11772" width="9.140625" style="1"/>
    <col min="11773" max="11773" width="1.42578125" style="1" customWidth="1"/>
    <col min="11774" max="11774" width="2.140625" style="1" customWidth="1"/>
    <col min="11775" max="11775" width="16.85546875" style="1" customWidth="1"/>
    <col min="11776" max="11776" width="43.42578125" style="1" customWidth="1"/>
    <col min="11777" max="11777" width="22.42578125" style="1" customWidth="1"/>
    <col min="11778" max="11778" width="9.140625" style="1"/>
    <col min="11779" max="11779" width="13.85546875" style="1" bestFit="1" customWidth="1"/>
    <col min="11780" max="12028" width="9.140625" style="1"/>
    <col min="12029" max="12029" width="1.42578125" style="1" customWidth="1"/>
    <col min="12030" max="12030" width="2.140625" style="1" customWidth="1"/>
    <col min="12031" max="12031" width="16.85546875" style="1" customWidth="1"/>
    <col min="12032" max="12032" width="43.42578125" style="1" customWidth="1"/>
    <col min="12033" max="12033" width="22.42578125" style="1" customWidth="1"/>
    <col min="12034" max="12034" width="9.140625" style="1"/>
    <col min="12035" max="12035" width="13.85546875" style="1" bestFit="1" customWidth="1"/>
    <col min="12036" max="12284" width="9.140625" style="1"/>
    <col min="12285" max="12285" width="1.42578125" style="1" customWidth="1"/>
    <col min="12286" max="12286" width="2.140625" style="1" customWidth="1"/>
    <col min="12287" max="12287" width="16.85546875" style="1" customWidth="1"/>
    <col min="12288" max="12288" width="43.42578125" style="1" customWidth="1"/>
    <col min="12289" max="12289" width="22.42578125" style="1" customWidth="1"/>
    <col min="12290" max="12290" width="9.140625" style="1"/>
    <col min="12291" max="12291" width="13.85546875" style="1" bestFit="1" customWidth="1"/>
    <col min="12292" max="12540" width="9.140625" style="1"/>
    <col min="12541" max="12541" width="1.42578125" style="1" customWidth="1"/>
    <col min="12542" max="12542" width="2.140625" style="1" customWidth="1"/>
    <col min="12543" max="12543" width="16.85546875" style="1" customWidth="1"/>
    <col min="12544" max="12544" width="43.42578125" style="1" customWidth="1"/>
    <col min="12545" max="12545" width="22.42578125" style="1" customWidth="1"/>
    <col min="12546" max="12546" width="9.140625" style="1"/>
    <col min="12547" max="12547" width="13.85546875" style="1" bestFit="1" customWidth="1"/>
    <col min="12548" max="12796" width="9.140625" style="1"/>
    <col min="12797" max="12797" width="1.42578125" style="1" customWidth="1"/>
    <col min="12798" max="12798" width="2.140625" style="1" customWidth="1"/>
    <col min="12799" max="12799" width="16.85546875" style="1" customWidth="1"/>
    <col min="12800" max="12800" width="43.42578125" style="1" customWidth="1"/>
    <col min="12801" max="12801" width="22.42578125" style="1" customWidth="1"/>
    <col min="12802" max="12802" width="9.140625" style="1"/>
    <col min="12803" max="12803" width="13.85546875" style="1" bestFit="1" customWidth="1"/>
    <col min="12804" max="13052" width="9.140625" style="1"/>
    <col min="13053" max="13053" width="1.42578125" style="1" customWidth="1"/>
    <col min="13054" max="13054" width="2.140625" style="1" customWidth="1"/>
    <col min="13055" max="13055" width="16.85546875" style="1" customWidth="1"/>
    <col min="13056" max="13056" width="43.42578125" style="1" customWidth="1"/>
    <col min="13057" max="13057" width="22.42578125" style="1" customWidth="1"/>
    <col min="13058" max="13058" width="9.140625" style="1"/>
    <col min="13059" max="13059" width="13.85546875" style="1" bestFit="1" customWidth="1"/>
    <col min="13060" max="13308" width="9.140625" style="1"/>
    <col min="13309" max="13309" width="1.42578125" style="1" customWidth="1"/>
    <col min="13310" max="13310" width="2.140625" style="1" customWidth="1"/>
    <col min="13311" max="13311" width="16.85546875" style="1" customWidth="1"/>
    <col min="13312" max="13312" width="43.42578125" style="1" customWidth="1"/>
    <col min="13313" max="13313" width="22.42578125" style="1" customWidth="1"/>
    <col min="13314" max="13314" width="9.140625" style="1"/>
    <col min="13315" max="13315" width="13.85546875" style="1" bestFit="1" customWidth="1"/>
    <col min="13316" max="13564" width="9.140625" style="1"/>
    <col min="13565" max="13565" width="1.42578125" style="1" customWidth="1"/>
    <col min="13566" max="13566" width="2.140625" style="1" customWidth="1"/>
    <col min="13567" max="13567" width="16.85546875" style="1" customWidth="1"/>
    <col min="13568" max="13568" width="43.42578125" style="1" customWidth="1"/>
    <col min="13569" max="13569" width="22.42578125" style="1" customWidth="1"/>
    <col min="13570" max="13570" width="9.140625" style="1"/>
    <col min="13571" max="13571" width="13.85546875" style="1" bestFit="1" customWidth="1"/>
    <col min="13572" max="13820" width="9.140625" style="1"/>
    <col min="13821" max="13821" width="1.42578125" style="1" customWidth="1"/>
    <col min="13822" max="13822" width="2.140625" style="1" customWidth="1"/>
    <col min="13823" max="13823" width="16.85546875" style="1" customWidth="1"/>
    <col min="13824" max="13824" width="43.42578125" style="1" customWidth="1"/>
    <col min="13825" max="13825" width="22.42578125" style="1" customWidth="1"/>
    <col min="13826" max="13826" width="9.140625" style="1"/>
    <col min="13827" max="13827" width="13.85546875" style="1" bestFit="1" customWidth="1"/>
    <col min="13828" max="14076" width="9.140625" style="1"/>
    <col min="14077" max="14077" width="1.42578125" style="1" customWidth="1"/>
    <col min="14078" max="14078" width="2.140625" style="1" customWidth="1"/>
    <col min="14079" max="14079" width="16.85546875" style="1" customWidth="1"/>
    <col min="14080" max="14080" width="43.42578125" style="1" customWidth="1"/>
    <col min="14081" max="14081" width="22.42578125" style="1" customWidth="1"/>
    <col min="14082" max="14082" width="9.140625" style="1"/>
    <col min="14083" max="14083" width="13.85546875" style="1" bestFit="1" customWidth="1"/>
    <col min="14084" max="14332" width="9.140625" style="1"/>
    <col min="14333" max="14333" width="1.42578125" style="1" customWidth="1"/>
    <col min="14334" max="14334" width="2.140625" style="1" customWidth="1"/>
    <col min="14335" max="14335" width="16.85546875" style="1" customWidth="1"/>
    <col min="14336" max="14336" width="43.42578125" style="1" customWidth="1"/>
    <col min="14337" max="14337" width="22.42578125" style="1" customWidth="1"/>
    <col min="14338" max="14338" width="9.140625" style="1"/>
    <col min="14339" max="14339" width="13.85546875" style="1" bestFit="1" customWidth="1"/>
    <col min="14340" max="14588" width="9.140625" style="1"/>
    <col min="14589" max="14589" width="1.42578125" style="1" customWidth="1"/>
    <col min="14590" max="14590" width="2.140625" style="1" customWidth="1"/>
    <col min="14591" max="14591" width="16.85546875" style="1" customWidth="1"/>
    <col min="14592" max="14592" width="43.42578125" style="1" customWidth="1"/>
    <col min="14593" max="14593" width="22.42578125" style="1" customWidth="1"/>
    <col min="14594" max="14594" width="9.140625" style="1"/>
    <col min="14595" max="14595" width="13.85546875" style="1" bestFit="1" customWidth="1"/>
    <col min="14596" max="14844" width="9.140625" style="1"/>
    <col min="14845" max="14845" width="1.42578125" style="1" customWidth="1"/>
    <col min="14846" max="14846" width="2.140625" style="1" customWidth="1"/>
    <col min="14847" max="14847" width="16.85546875" style="1" customWidth="1"/>
    <col min="14848" max="14848" width="43.42578125" style="1" customWidth="1"/>
    <col min="14849" max="14849" width="22.42578125" style="1" customWidth="1"/>
    <col min="14850" max="14850" width="9.140625" style="1"/>
    <col min="14851" max="14851" width="13.85546875" style="1" bestFit="1" customWidth="1"/>
    <col min="14852" max="15100" width="9.140625" style="1"/>
    <col min="15101" max="15101" width="1.42578125" style="1" customWidth="1"/>
    <col min="15102" max="15102" width="2.140625" style="1" customWidth="1"/>
    <col min="15103" max="15103" width="16.85546875" style="1" customWidth="1"/>
    <col min="15104" max="15104" width="43.42578125" style="1" customWidth="1"/>
    <col min="15105" max="15105" width="22.42578125" style="1" customWidth="1"/>
    <col min="15106" max="15106" width="9.140625" style="1"/>
    <col min="15107" max="15107" width="13.85546875" style="1" bestFit="1" customWidth="1"/>
    <col min="15108" max="15356" width="9.140625" style="1"/>
    <col min="15357" max="15357" width="1.42578125" style="1" customWidth="1"/>
    <col min="15358" max="15358" width="2.140625" style="1" customWidth="1"/>
    <col min="15359" max="15359" width="16.85546875" style="1" customWidth="1"/>
    <col min="15360" max="15360" width="43.42578125" style="1" customWidth="1"/>
    <col min="15361" max="15361" width="22.42578125" style="1" customWidth="1"/>
    <col min="15362" max="15362" width="9.140625" style="1"/>
    <col min="15363" max="15363" width="13.85546875" style="1" bestFit="1" customWidth="1"/>
    <col min="15364" max="15612" width="9.140625" style="1"/>
    <col min="15613" max="15613" width="1.42578125" style="1" customWidth="1"/>
    <col min="15614" max="15614" width="2.140625" style="1" customWidth="1"/>
    <col min="15615" max="15615" width="16.85546875" style="1" customWidth="1"/>
    <col min="15616" max="15616" width="43.42578125" style="1" customWidth="1"/>
    <col min="15617" max="15617" width="22.42578125" style="1" customWidth="1"/>
    <col min="15618" max="15618" width="9.140625" style="1"/>
    <col min="15619" max="15619" width="13.85546875" style="1" bestFit="1" customWidth="1"/>
    <col min="15620" max="15868" width="9.140625" style="1"/>
    <col min="15869" max="15869" width="1.42578125" style="1" customWidth="1"/>
    <col min="15870" max="15870" width="2.140625" style="1" customWidth="1"/>
    <col min="15871" max="15871" width="16.85546875" style="1" customWidth="1"/>
    <col min="15872" max="15872" width="43.42578125" style="1" customWidth="1"/>
    <col min="15873" max="15873" width="22.42578125" style="1" customWidth="1"/>
    <col min="15874" max="15874" width="9.140625" style="1"/>
    <col min="15875" max="15875" width="13.85546875" style="1" bestFit="1" customWidth="1"/>
    <col min="15876" max="16124" width="9.140625" style="1"/>
    <col min="16125" max="16125" width="1.42578125" style="1" customWidth="1"/>
    <col min="16126" max="16126" width="2.140625" style="1" customWidth="1"/>
    <col min="16127" max="16127" width="16.85546875" style="1" customWidth="1"/>
    <col min="16128" max="16128" width="43.42578125" style="1" customWidth="1"/>
    <col min="16129" max="16129" width="22.42578125" style="1" customWidth="1"/>
    <col min="16130" max="16130" width="9.140625" style="1"/>
    <col min="16131" max="16131" width="13.85546875" style="1" bestFit="1" customWidth="1"/>
    <col min="16132" max="16384" width="9.140625" style="1"/>
  </cols>
  <sheetData>
    <row r="2" spans="2:9">
      <c r="E2" s="112" t="s">
        <v>0</v>
      </c>
    </row>
    <row r="3" spans="2:9">
      <c r="B3" s="2"/>
      <c r="C3" s="2"/>
      <c r="D3" s="113"/>
      <c r="E3" s="113"/>
      <c r="F3" s="2"/>
      <c r="G3" s="2"/>
      <c r="H3" s="2"/>
      <c r="I3" s="2"/>
    </row>
    <row r="4" spans="2:9">
      <c r="D4" s="208" t="s">
        <v>1</v>
      </c>
      <c r="E4" s="208"/>
    </row>
    <row r="5" spans="2:9">
      <c r="B5" s="2"/>
      <c r="C5" s="2"/>
      <c r="D5" s="2"/>
      <c r="E5" s="2"/>
      <c r="F5" s="2"/>
      <c r="G5" s="2"/>
      <c r="H5" s="2"/>
      <c r="I5" s="2"/>
    </row>
    <row r="6" spans="2:9">
      <c r="E6" s="111" t="s">
        <v>2</v>
      </c>
    </row>
    <row r="8" spans="2:9">
      <c r="D8" s="209" t="s">
        <v>3</v>
      </c>
      <c r="E8" s="209"/>
    </row>
    <row r="11" spans="2:9">
      <c r="D11" s="112" t="s">
        <v>4</v>
      </c>
    </row>
    <row r="13" spans="2:9">
      <c r="C13" s="1" t="s">
        <v>5</v>
      </c>
      <c r="D13" s="177" t="s">
        <v>289</v>
      </c>
      <c r="E13" s="177"/>
      <c r="F13" s="177"/>
      <c r="G13" s="177"/>
    </row>
    <row r="14" spans="2:9">
      <c r="C14" s="1" t="s">
        <v>6</v>
      </c>
      <c r="D14" s="177" t="s">
        <v>290</v>
      </c>
      <c r="E14" s="177"/>
      <c r="F14" s="177"/>
      <c r="G14" s="177"/>
    </row>
    <row r="15" spans="2:9">
      <c r="C15" s="1" t="s">
        <v>7</v>
      </c>
    </row>
    <row r="16" spans="2:9">
      <c r="D16" s="111" t="s">
        <v>8</v>
      </c>
      <c r="E16" s="114"/>
    </row>
    <row r="18" spans="2:5" ht="12" thickBot="1"/>
    <row r="19" spans="2:5">
      <c r="C19" s="3" t="s">
        <v>9</v>
      </c>
      <c r="D19" s="96" t="s">
        <v>10</v>
      </c>
      <c r="E19" s="100" t="s">
        <v>11</v>
      </c>
    </row>
    <row r="20" spans="2:5">
      <c r="C20" s="4"/>
      <c r="D20" s="97"/>
      <c r="E20" s="101"/>
    </row>
    <row r="21" spans="2:5" ht="22.5">
      <c r="C21" s="5">
        <v>1</v>
      </c>
      <c r="D21" s="98" t="s">
        <v>289</v>
      </c>
      <c r="E21" s="102">
        <f>Kopsavilkums!E32</f>
        <v>0</v>
      </c>
    </row>
    <row r="22" spans="2:5">
      <c r="C22" s="4"/>
      <c r="D22" s="97"/>
      <c r="E22" s="102"/>
    </row>
    <row r="23" spans="2:5">
      <c r="C23" s="4"/>
      <c r="D23" s="97"/>
      <c r="E23" s="102"/>
    </row>
    <row r="24" spans="2:5">
      <c r="C24" s="4"/>
      <c r="D24" s="97"/>
      <c r="E24" s="102"/>
    </row>
    <row r="25" spans="2:5">
      <c r="C25" s="4"/>
      <c r="D25" s="97"/>
      <c r="E25" s="102"/>
    </row>
    <row r="26" spans="2:5" ht="12" thickBot="1">
      <c r="C26" s="94"/>
      <c r="D26" s="99"/>
      <c r="E26" s="103"/>
    </row>
    <row r="27" spans="2:5" ht="12" thickBot="1">
      <c r="C27" s="95"/>
      <c r="D27" s="110" t="s">
        <v>12</v>
      </c>
      <c r="E27" s="104">
        <f>E21</f>
        <v>0</v>
      </c>
    </row>
    <row r="28" spans="2:5" ht="12" thickBot="1">
      <c r="C28" s="210" t="s">
        <v>13</v>
      </c>
      <c r="D28" s="211"/>
      <c r="E28" s="105">
        <f>ROUND(21%*E27,2)</f>
        <v>0</v>
      </c>
    </row>
    <row r="29" spans="2:5" ht="12" thickBot="1">
      <c r="C29" s="206" t="s">
        <v>14</v>
      </c>
      <c r="D29" s="207"/>
      <c r="E29" s="104">
        <f>E27+E28</f>
        <v>0</v>
      </c>
    </row>
    <row r="30" spans="2:5">
      <c r="C30" s="148"/>
      <c r="D30" s="148"/>
      <c r="E30" s="148"/>
    </row>
    <row r="31" spans="2:5">
      <c r="C31" s="148"/>
      <c r="D31" s="148"/>
      <c r="E31" s="148"/>
    </row>
    <row r="32" spans="2:5">
      <c r="B32" s="7"/>
      <c r="C32" s="1" t="s">
        <v>71</v>
      </c>
      <c r="D32" s="204"/>
      <c r="E32" s="204"/>
    </row>
    <row r="33" spans="2:5">
      <c r="B33" s="7"/>
      <c r="C33" s="148"/>
      <c r="D33" s="205" t="s">
        <v>72</v>
      </c>
      <c r="E33" s="205"/>
    </row>
    <row r="34" spans="2:5">
      <c r="C34" s="148"/>
      <c r="D34" s="148"/>
      <c r="E34" s="148"/>
    </row>
    <row r="35" spans="2:5" ht="24.75" customHeight="1">
      <c r="C35" s="159" t="s">
        <v>319</v>
      </c>
      <c r="D35" s="6"/>
      <c r="E35" s="6"/>
    </row>
    <row r="36" spans="2:5">
      <c r="C36" s="159"/>
      <c r="D36" s="6"/>
      <c r="E36" s="6"/>
    </row>
    <row r="37" spans="2:5">
      <c r="C37" s="1" t="s">
        <v>318</v>
      </c>
      <c r="D37" s="148"/>
      <c r="E37" s="148"/>
    </row>
    <row r="38" spans="2:5">
      <c r="C38" s="148"/>
      <c r="D38" s="148"/>
      <c r="E38" s="148"/>
    </row>
    <row r="39" spans="2:5">
      <c r="C39" s="148"/>
      <c r="D39" s="148"/>
      <c r="E39" s="148"/>
    </row>
    <row r="40" spans="2:5">
      <c r="C40" s="148"/>
      <c r="D40" s="148"/>
      <c r="E40" s="148"/>
    </row>
    <row r="41" spans="2:5">
      <c r="C41" s="148"/>
      <c r="D41" s="148"/>
      <c r="E41" s="148"/>
    </row>
  </sheetData>
  <mergeCells count="6">
    <mergeCell ref="D32:E32"/>
    <mergeCell ref="D33:E33"/>
    <mergeCell ref="C29:D29"/>
    <mergeCell ref="D4:E4"/>
    <mergeCell ref="D8:E8"/>
    <mergeCell ref="C28:D28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L41"/>
  <sheetViews>
    <sheetView workbookViewId="0">
      <selection activeCell="A39" sqref="A39"/>
    </sheetView>
  </sheetViews>
  <sheetFormatPr defaultColWidth="3.7109375" defaultRowHeight="11.25"/>
  <cols>
    <col min="1" max="1" width="4.5703125" style="1" customWidth="1"/>
    <col min="2" max="2" width="5.85546875" style="1" customWidth="1"/>
    <col min="3" max="3" width="36" style="1" customWidth="1"/>
    <col min="4" max="4" width="9.7109375" style="1" customWidth="1"/>
    <col min="5" max="5" width="11.85546875" style="1" customWidth="1"/>
    <col min="6" max="6" width="9" style="1" customWidth="1"/>
    <col min="7" max="7" width="9.7109375" style="1" customWidth="1"/>
    <col min="8" max="8" width="9.28515625" style="1" customWidth="1"/>
    <col min="9" max="9" width="8.7109375" style="1" customWidth="1"/>
    <col min="10" max="10" width="6.85546875" style="1" customWidth="1"/>
    <col min="11" max="255" width="9.140625" style="1" customWidth="1"/>
    <col min="256" max="256" width="3.7109375" style="1"/>
    <col min="257" max="257" width="4.5703125" style="1" customWidth="1"/>
    <col min="258" max="258" width="5.85546875" style="1" customWidth="1"/>
    <col min="259" max="259" width="36" style="1" customWidth="1"/>
    <col min="260" max="260" width="9.7109375" style="1" customWidth="1"/>
    <col min="261" max="261" width="11.85546875" style="1" customWidth="1"/>
    <col min="262" max="262" width="9" style="1" customWidth="1"/>
    <col min="263" max="263" width="9.7109375" style="1" customWidth="1"/>
    <col min="264" max="264" width="9.28515625" style="1" customWidth="1"/>
    <col min="265" max="265" width="8.7109375" style="1" customWidth="1"/>
    <col min="266" max="266" width="6.85546875" style="1" customWidth="1"/>
    <col min="267" max="511" width="9.140625" style="1" customWidth="1"/>
    <col min="512" max="512" width="3.7109375" style="1"/>
    <col min="513" max="513" width="4.5703125" style="1" customWidth="1"/>
    <col min="514" max="514" width="5.85546875" style="1" customWidth="1"/>
    <col min="515" max="515" width="36" style="1" customWidth="1"/>
    <col min="516" max="516" width="9.7109375" style="1" customWidth="1"/>
    <col min="517" max="517" width="11.85546875" style="1" customWidth="1"/>
    <col min="518" max="518" width="9" style="1" customWidth="1"/>
    <col min="519" max="519" width="9.7109375" style="1" customWidth="1"/>
    <col min="520" max="520" width="9.28515625" style="1" customWidth="1"/>
    <col min="521" max="521" width="8.7109375" style="1" customWidth="1"/>
    <col min="522" max="522" width="6.85546875" style="1" customWidth="1"/>
    <col min="523" max="767" width="9.140625" style="1" customWidth="1"/>
    <col min="768" max="768" width="3.7109375" style="1"/>
    <col min="769" max="769" width="4.5703125" style="1" customWidth="1"/>
    <col min="770" max="770" width="5.85546875" style="1" customWidth="1"/>
    <col min="771" max="771" width="36" style="1" customWidth="1"/>
    <col min="772" max="772" width="9.7109375" style="1" customWidth="1"/>
    <col min="773" max="773" width="11.85546875" style="1" customWidth="1"/>
    <col min="774" max="774" width="9" style="1" customWidth="1"/>
    <col min="775" max="775" width="9.7109375" style="1" customWidth="1"/>
    <col min="776" max="776" width="9.28515625" style="1" customWidth="1"/>
    <col min="777" max="777" width="8.7109375" style="1" customWidth="1"/>
    <col min="778" max="778" width="6.85546875" style="1" customWidth="1"/>
    <col min="779" max="1023" width="9.140625" style="1" customWidth="1"/>
    <col min="1024" max="1024" width="3.7109375" style="1"/>
    <col min="1025" max="1025" width="4.5703125" style="1" customWidth="1"/>
    <col min="1026" max="1026" width="5.85546875" style="1" customWidth="1"/>
    <col min="1027" max="1027" width="36" style="1" customWidth="1"/>
    <col min="1028" max="1028" width="9.7109375" style="1" customWidth="1"/>
    <col min="1029" max="1029" width="11.85546875" style="1" customWidth="1"/>
    <col min="1030" max="1030" width="9" style="1" customWidth="1"/>
    <col min="1031" max="1031" width="9.7109375" style="1" customWidth="1"/>
    <col min="1032" max="1032" width="9.28515625" style="1" customWidth="1"/>
    <col min="1033" max="1033" width="8.7109375" style="1" customWidth="1"/>
    <col min="1034" max="1034" width="6.85546875" style="1" customWidth="1"/>
    <col min="1035" max="1279" width="9.140625" style="1" customWidth="1"/>
    <col min="1280" max="1280" width="3.7109375" style="1"/>
    <col min="1281" max="1281" width="4.5703125" style="1" customWidth="1"/>
    <col min="1282" max="1282" width="5.85546875" style="1" customWidth="1"/>
    <col min="1283" max="1283" width="36" style="1" customWidth="1"/>
    <col min="1284" max="1284" width="9.7109375" style="1" customWidth="1"/>
    <col min="1285" max="1285" width="11.85546875" style="1" customWidth="1"/>
    <col min="1286" max="1286" width="9" style="1" customWidth="1"/>
    <col min="1287" max="1287" width="9.7109375" style="1" customWidth="1"/>
    <col min="1288" max="1288" width="9.28515625" style="1" customWidth="1"/>
    <col min="1289" max="1289" width="8.7109375" style="1" customWidth="1"/>
    <col min="1290" max="1290" width="6.85546875" style="1" customWidth="1"/>
    <col min="1291" max="1535" width="9.140625" style="1" customWidth="1"/>
    <col min="1536" max="1536" width="3.7109375" style="1"/>
    <col min="1537" max="1537" width="4.5703125" style="1" customWidth="1"/>
    <col min="1538" max="1538" width="5.85546875" style="1" customWidth="1"/>
    <col min="1539" max="1539" width="36" style="1" customWidth="1"/>
    <col min="1540" max="1540" width="9.7109375" style="1" customWidth="1"/>
    <col min="1541" max="1541" width="11.85546875" style="1" customWidth="1"/>
    <col min="1542" max="1542" width="9" style="1" customWidth="1"/>
    <col min="1543" max="1543" width="9.7109375" style="1" customWidth="1"/>
    <col min="1544" max="1544" width="9.28515625" style="1" customWidth="1"/>
    <col min="1545" max="1545" width="8.7109375" style="1" customWidth="1"/>
    <col min="1546" max="1546" width="6.85546875" style="1" customWidth="1"/>
    <col min="1547" max="1791" width="9.140625" style="1" customWidth="1"/>
    <col min="1792" max="1792" width="3.7109375" style="1"/>
    <col min="1793" max="1793" width="4.5703125" style="1" customWidth="1"/>
    <col min="1794" max="1794" width="5.85546875" style="1" customWidth="1"/>
    <col min="1795" max="1795" width="36" style="1" customWidth="1"/>
    <col min="1796" max="1796" width="9.7109375" style="1" customWidth="1"/>
    <col min="1797" max="1797" width="11.85546875" style="1" customWidth="1"/>
    <col min="1798" max="1798" width="9" style="1" customWidth="1"/>
    <col min="1799" max="1799" width="9.7109375" style="1" customWidth="1"/>
    <col min="1800" max="1800" width="9.28515625" style="1" customWidth="1"/>
    <col min="1801" max="1801" width="8.7109375" style="1" customWidth="1"/>
    <col min="1802" max="1802" width="6.85546875" style="1" customWidth="1"/>
    <col min="1803" max="2047" width="9.140625" style="1" customWidth="1"/>
    <col min="2048" max="2048" width="3.7109375" style="1"/>
    <col min="2049" max="2049" width="4.5703125" style="1" customWidth="1"/>
    <col min="2050" max="2050" width="5.85546875" style="1" customWidth="1"/>
    <col min="2051" max="2051" width="36" style="1" customWidth="1"/>
    <col min="2052" max="2052" width="9.7109375" style="1" customWidth="1"/>
    <col min="2053" max="2053" width="11.85546875" style="1" customWidth="1"/>
    <col min="2054" max="2054" width="9" style="1" customWidth="1"/>
    <col min="2055" max="2055" width="9.7109375" style="1" customWidth="1"/>
    <col min="2056" max="2056" width="9.28515625" style="1" customWidth="1"/>
    <col min="2057" max="2057" width="8.7109375" style="1" customWidth="1"/>
    <col min="2058" max="2058" width="6.85546875" style="1" customWidth="1"/>
    <col min="2059" max="2303" width="9.140625" style="1" customWidth="1"/>
    <col min="2304" max="2304" width="3.7109375" style="1"/>
    <col min="2305" max="2305" width="4.5703125" style="1" customWidth="1"/>
    <col min="2306" max="2306" width="5.85546875" style="1" customWidth="1"/>
    <col min="2307" max="2307" width="36" style="1" customWidth="1"/>
    <col min="2308" max="2308" width="9.7109375" style="1" customWidth="1"/>
    <col min="2309" max="2309" width="11.85546875" style="1" customWidth="1"/>
    <col min="2310" max="2310" width="9" style="1" customWidth="1"/>
    <col min="2311" max="2311" width="9.7109375" style="1" customWidth="1"/>
    <col min="2312" max="2312" width="9.28515625" style="1" customWidth="1"/>
    <col min="2313" max="2313" width="8.7109375" style="1" customWidth="1"/>
    <col min="2314" max="2314" width="6.85546875" style="1" customWidth="1"/>
    <col min="2315" max="2559" width="9.140625" style="1" customWidth="1"/>
    <col min="2560" max="2560" width="3.7109375" style="1"/>
    <col min="2561" max="2561" width="4.5703125" style="1" customWidth="1"/>
    <col min="2562" max="2562" width="5.85546875" style="1" customWidth="1"/>
    <col min="2563" max="2563" width="36" style="1" customWidth="1"/>
    <col min="2564" max="2564" width="9.7109375" style="1" customWidth="1"/>
    <col min="2565" max="2565" width="11.85546875" style="1" customWidth="1"/>
    <col min="2566" max="2566" width="9" style="1" customWidth="1"/>
    <col min="2567" max="2567" width="9.7109375" style="1" customWidth="1"/>
    <col min="2568" max="2568" width="9.28515625" style="1" customWidth="1"/>
    <col min="2569" max="2569" width="8.7109375" style="1" customWidth="1"/>
    <col min="2570" max="2570" width="6.85546875" style="1" customWidth="1"/>
    <col min="2571" max="2815" width="9.140625" style="1" customWidth="1"/>
    <col min="2816" max="2816" width="3.7109375" style="1"/>
    <col min="2817" max="2817" width="4.5703125" style="1" customWidth="1"/>
    <col min="2818" max="2818" width="5.85546875" style="1" customWidth="1"/>
    <col min="2819" max="2819" width="36" style="1" customWidth="1"/>
    <col min="2820" max="2820" width="9.7109375" style="1" customWidth="1"/>
    <col min="2821" max="2821" width="11.85546875" style="1" customWidth="1"/>
    <col min="2822" max="2822" width="9" style="1" customWidth="1"/>
    <col min="2823" max="2823" width="9.7109375" style="1" customWidth="1"/>
    <col min="2824" max="2824" width="9.28515625" style="1" customWidth="1"/>
    <col min="2825" max="2825" width="8.7109375" style="1" customWidth="1"/>
    <col min="2826" max="2826" width="6.85546875" style="1" customWidth="1"/>
    <col min="2827" max="3071" width="9.140625" style="1" customWidth="1"/>
    <col min="3072" max="3072" width="3.7109375" style="1"/>
    <col min="3073" max="3073" width="4.5703125" style="1" customWidth="1"/>
    <col min="3074" max="3074" width="5.85546875" style="1" customWidth="1"/>
    <col min="3075" max="3075" width="36" style="1" customWidth="1"/>
    <col min="3076" max="3076" width="9.7109375" style="1" customWidth="1"/>
    <col min="3077" max="3077" width="11.85546875" style="1" customWidth="1"/>
    <col min="3078" max="3078" width="9" style="1" customWidth="1"/>
    <col min="3079" max="3079" width="9.7109375" style="1" customWidth="1"/>
    <col min="3080" max="3080" width="9.28515625" style="1" customWidth="1"/>
    <col min="3081" max="3081" width="8.7109375" style="1" customWidth="1"/>
    <col min="3082" max="3082" width="6.85546875" style="1" customWidth="1"/>
    <col min="3083" max="3327" width="9.140625" style="1" customWidth="1"/>
    <col min="3328" max="3328" width="3.7109375" style="1"/>
    <col min="3329" max="3329" width="4.5703125" style="1" customWidth="1"/>
    <col min="3330" max="3330" width="5.85546875" style="1" customWidth="1"/>
    <col min="3331" max="3331" width="36" style="1" customWidth="1"/>
    <col min="3332" max="3332" width="9.7109375" style="1" customWidth="1"/>
    <col min="3333" max="3333" width="11.85546875" style="1" customWidth="1"/>
    <col min="3334" max="3334" width="9" style="1" customWidth="1"/>
    <col min="3335" max="3335" width="9.7109375" style="1" customWidth="1"/>
    <col min="3336" max="3336" width="9.28515625" style="1" customWidth="1"/>
    <col min="3337" max="3337" width="8.7109375" style="1" customWidth="1"/>
    <col min="3338" max="3338" width="6.85546875" style="1" customWidth="1"/>
    <col min="3339" max="3583" width="9.140625" style="1" customWidth="1"/>
    <col min="3584" max="3584" width="3.7109375" style="1"/>
    <col min="3585" max="3585" width="4.5703125" style="1" customWidth="1"/>
    <col min="3586" max="3586" width="5.85546875" style="1" customWidth="1"/>
    <col min="3587" max="3587" width="36" style="1" customWidth="1"/>
    <col min="3588" max="3588" width="9.7109375" style="1" customWidth="1"/>
    <col min="3589" max="3589" width="11.85546875" style="1" customWidth="1"/>
    <col min="3590" max="3590" width="9" style="1" customWidth="1"/>
    <col min="3591" max="3591" width="9.7109375" style="1" customWidth="1"/>
    <col min="3592" max="3592" width="9.28515625" style="1" customWidth="1"/>
    <col min="3593" max="3593" width="8.7109375" style="1" customWidth="1"/>
    <col min="3594" max="3594" width="6.85546875" style="1" customWidth="1"/>
    <col min="3595" max="3839" width="9.140625" style="1" customWidth="1"/>
    <col min="3840" max="3840" width="3.7109375" style="1"/>
    <col min="3841" max="3841" width="4.5703125" style="1" customWidth="1"/>
    <col min="3842" max="3842" width="5.85546875" style="1" customWidth="1"/>
    <col min="3843" max="3843" width="36" style="1" customWidth="1"/>
    <col min="3844" max="3844" width="9.7109375" style="1" customWidth="1"/>
    <col min="3845" max="3845" width="11.85546875" style="1" customWidth="1"/>
    <col min="3846" max="3846" width="9" style="1" customWidth="1"/>
    <col min="3847" max="3847" width="9.7109375" style="1" customWidth="1"/>
    <col min="3848" max="3848" width="9.28515625" style="1" customWidth="1"/>
    <col min="3849" max="3849" width="8.7109375" style="1" customWidth="1"/>
    <col min="3850" max="3850" width="6.85546875" style="1" customWidth="1"/>
    <col min="3851" max="4095" width="9.140625" style="1" customWidth="1"/>
    <col min="4096" max="4096" width="3.7109375" style="1"/>
    <col min="4097" max="4097" width="4.5703125" style="1" customWidth="1"/>
    <col min="4098" max="4098" width="5.85546875" style="1" customWidth="1"/>
    <col min="4099" max="4099" width="36" style="1" customWidth="1"/>
    <col min="4100" max="4100" width="9.7109375" style="1" customWidth="1"/>
    <col min="4101" max="4101" width="11.85546875" style="1" customWidth="1"/>
    <col min="4102" max="4102" width="9" style="1" customWidth="1"/>
    <col min="4103" max="4103" width="9.7109375" style="1" customWidth="1"/>
    <col min="4104" max="4104" width="9.28515625" style="1" customWidth="1"/>
    <col min="4105" max="4105" width="8.7109375" style="1" customWidth="1"/>
    <col min="4106" max="4106" width="6.85546875" style="1" customWidth="1"/>
    <col min="4107" max="4351" width="9.140625" style="1" customWidth="1"/>
    <col min="4352" max="4352" width="3.7109375" style="1"/>
    <col min="4353" max="4353" width="4.5703125" style="1" customWidth="1"/>
    <col min="4354" max="4354" width="5.85546875" style="1" customWidth="1"/>
    <col min="4355" max="4355" width="36" style="1" customWidth="1"/>
    <col min="4356" max="4356" width="9.7109375" style="1" customWidth="1"/>
    <col min="4357" max="4357" width="11.85546875" style="1" customWidth="1"/>
    <col min="4358" max="4358" width="9" style="1" customWidth="1"/>
    <col min="4359" max="4359" width="9.7109375" style="1" customWidth="1"/>
    <col min="4360" max="4360" width="9.28515625" style="1" customWidth="1"/>
    <col min="4361" max="4361" width="8.7109375" style="1" customWidth="1"/>
    <col min="4362" max="4362" width="6.85546875" style="1" customWidth="1"/>
    <col min="4363" max="4607" width="9.140625" style="1" customWidth="1"/>
    <col min="4608" max="4608" width="3.7109375" style="1"/>
    <col min="4609" max="4609" width="4.5703125" style="1" customWidth="1"/>
    <col min="4610" max="4610" width="5.85546875" style="1" customWidth="1"/>
    <col min="4611" max="4611" width="36" style="1" customWidth="1"/>
    <col min="4612" max="4612" width="9.7109375" style="1" customWidth="1"/>
    <col min="4613" max="4613" width="11.85546875" style="1" customWidth="1"/>
    <col min="4614" max="4614" width="9" style="1" customWidth="1"/>
    <col min="4615" max="4615" width="9.7109375" style="1" customWidth="1"/>
    <col min="4616" max="4616" width="9.28515625" style="1" customWidth="1"/>
    <col min="4617" max="4617" width="8.7109375" style="1" customWidth="1"/>
    <col min="4618" max="4618" width="6.85546875" style="1" customWidth="1"/>
    <col min="4619" max="4863" width="9.140625" style="1" customWidth="1"/>
    <col min="4864" max="4864" width="3.7109375" style="1"/>
    <col min="4865" max="4865" width="4.5703125" style="1" customWidth="1"/>
    <col min="4866" max="4866" width="5.85546875" style="1" customWidth="1"/>
    <col min="4867" max="4867" width="36" style="1" customWidth="1"/>
    <col min="4868" max="4868" width="9.7109375" style="1" customWidth="1"/>
    <col min="4869" max="4869" width="11.85546875" style="1" customWidth="1"/>
    <col min="4870" max="4870" width="9" style="1" customWidth="1"/>
    <col min="4871" max="4871" width="9.7109375" style="1" customWidth="1"/>
    <col min="4872" max="4872" width="9.28515625" style="1" customWidth="1"/>
    <col min="4873" max="4873" width="8.7109375" style="1" customWidth="1"/>
    <col min="4874" max="4874" width="6.85546875" style="1" customWidth="1"/>
    <col min="4875" max="5119" width="9.140625" style="1" customWidth="1"/>
    <col min="5120" max="5120" width="3.7109375" style="1"/>
    <col min="5121" max="5121" width="4.5703125" style="1" customWidth="1"/>
    <col min="5122" max="5122" width="5.85546875" style="1" customWidth="1"/>
    <col min="5123" max="5123" width="36" style="1" customWidth="1"/>
    <col min="5124" max="5124" width="9.7109375" style="1" customWidth="1"/>
    <col min="5125" max="5125" width="11.85546875" style="1" customWidth="1"/>
    <col min="5126" max="5126" width="9" style="1" customWidth="1"/>
    <col min="5127" max="5127" width="9.7109375" style="1" customWidth="1"/>
    <col min="5128" max="5128" width="9.28515625" style="1" customWidth="1"/>
    <col min="5129" max="5129" width="8.7109375" style="1" customWidth="1"/>
    <col min="5130" max="5130" width="6.85546875" style="1" customWidth="1"/>
    <col min="5131" max="5375" width="9.140625" style="1" customWidth="1"/>
    <col min="5376" max="5376" width="3.7109375" style="1"/>
    <col min="5377" max="5377" width="4.5703125" style="1" customWidth="1"/>
    <col min="5378" max="5378" width="5.85546875" style="1" customWidth="1"/>
    <col min="5379" max="5379" width="36" style="1" customWidth="1"/>
    <col min="5380" max="5380" width="9.7109375" style="1" customWidth="1"/>
    <col min="5381" max="5381" width="11.85546875" style="1" customWidth="1"/>
    <col min="5382" max="5382" width="9" style="1" customWidth="1"/>
    <col min="5383" max="5383" width="9.7109375" style="1" customWidth="1"/>
    <col min="5384" max="5384" width="9.28515625" style="1" customWidth="1"/>
    <col min="5385" max="5385" width="8.7109375" style="1" customWidth="1"/>
    <col min="5386" max="5386" width="6.85546875" style="1" customWidth="1"/>
    <col min="5387" max="5631" width="9.140625" style="1" customWidth="1"/>
    <col min="5632" max="5632" width="3.7109375" style="1"/>
    <col min="5633" max="5633" width="4.5703125" style="1" customWidth="1"/>
    <col min="5634" max="5634" width="5.85546875" style="1" customWidth="1"/>
    <col min="5635" max="5635" width="36" style="1" customWidth="1"/>
    <col min="5636" max="5636" width="9.7109375" style="1" customWidth="1"/>
    <col min="5637" max="5637" width="11.85546875" style="1" customWidth="1"/>
    <col min="5638" max="5638" width="9" style="1" customWidth="1"/>
    <col min="5639" max="5639" width="9.7109375" style="1" customWidth="1"/>
    <col min="5640" max="5640" width="9.28515625" style="1" customWidth="1"/>
    <col min="5641" max="5641" width="8.7109375" style="1" customWidth="1"/>
    <col min="5642" max="5642" width="6.85546875" style="1" customWidth="1"/>
    <col min="5643" max="5887" width="9.140625" style="1" customWidth="1"/>
    <col min="5888" max="5888" width="3.7109375" style="1"/>
    <col min="5889" max="5889" width="4.5703125" style="1" customWidth="1"/>
    <col min="5890" max="5890" width="5.85546875" style="1" customWidth="1"/>
    <col min="5891" max="5891" width="36" style="1" customWidth="1"/>
    <col min="5892" max="5892" width="9.7109375" style="1" customWidth="1"/>
    <col min="5893" max="5893" width="11.85546875" style="1" customWidth="1"/>
    <col min="5894" max="5894" width="9" style="1" customWidth="1"/>
    <col min="5895" max="5895" width="9.7109375" style="1" customWidth="1"/>
    <col min="5896" max="5896" width="9.28515625" style="1" customWidth="1"/>
    <col min="5897" max="5897" width="8.7109375" style="1" customWidth="1"/>
    <col min="5898" max="5898" width="6.85546875" style="1" customWidth="1"/>
    <col min="5899" max="6143" width="9.140625" style="1" customWidth="1"/>
    <col min="6144" max="6144" width="3.7109375" style="1"/>
    <col min="6145" max="6145" width="4.5703125" style="1" customWidth="1"/>
    <col min="6146" max="6146" width="5.85546875" style="1" customWidth="1"/>
    <col min="6147" max="6147" width="36" style="1" customWidth="1"/>
    <col min="6148" max="6148" width="9.7109375" style="1" customWidth="1"/>
    <col min="6149" max="6149" width="11.85546875" style="1" customWidth="1"/>
    <col min="6150" max="6150" width="9" style="1" customWidth="1"/>
    <col min="6151" max="6151" width="9.7109375" style="1" customWidth="1"/>
    <col min="6152" max="6152" width="9.28515625" style="1" customWidth="1"/>
    <col min="6153" max="6153" width="8.7109375" style="1" customWidth="1"/>
    <col min="6154" max="6154" width="6.85546875" style="1" customWidth="1"/>
    <col min="6155" max="6399" width="9.140625" style="1" customWidth="1"/>
    <col min="6400" max="6400" width="3.7109375" style="1"/>
    <col min="6401" max="6401" width="4.5703125" style="1" customWidth="1"/>
    <col min="6402" max="6402" width="5.85546875" style="1" customWidth="1"/>
    <col min="6403" max="6403" width="36" style="1" customWidth="1"/>
    <col min="6404" max="6404" width="9.7109375" style="1" customWidth="1"/>
    <col min="6405" max="6405" width="11.85546875" style="1" customWidth="1"/>
    <col min="6406" max="6406" width="9" style="1" customWidth="1"/>
    <col min="6407" max="6407" width="9.7109375" style="1" customWidth="1"/>
    <col min="6408" max="6408" width="9.28515625" style="1" customWidth="1"/>
    <col min="6409" max="6409" width="8.7109375" style="1" customWidth="1"/>
    <col min="6410" max="6410" width="6.85546875" style="1" customWidth="1"/>
    <col min="6411" max="6655" width="9.140625" style="1" customWidth="1"/>
    <col min="6656" max="6656" width="3.7109375" style="1"/>
    <col min="6657" max="6657" width="4.5703125" style="1" customWidth="1"/>
    <col min="6658" max="6658" width="5.85546875" style="1" customWidth="1"/>
    <col min="6659" max="6659" width="36" style="1" customWidth="1"/>
    <col min="6660" max="6660" width="9.7109375" style="1" customWidth="1"/>
    <col min="6661" max="6661" width="11.85546875" style="1" customWidth="1"/>
    <col min="6662" max="6662" width="9" style="1" customWidth="1"/>
    <col min="6663" max="6663" width="9.7109375" style="1" customWidth="1"/>
    <col min="6664" max="6664" width="9.28515625" style="1" customWidth="1"/>
    <col min="6665" max="6665" width="8.7109375" style="1" customWidth="1"/>
    <col min="6666" max="6666" width="6.85546875" style="1" customWidth="1"/>
    <col min="6667" max="6911" width="9.140625" style="1" customWidth="1"/>
    <col min="6912" max="6912" width="3.7109375" style="1"/>
    <col min="6913" max="6913" width="4.5703125" style="1" customWidth="1"/>
    <col min="6914" max="6914" width="5.85546875" style="1" customWidth="1"/>
    <col min="6915" max="6915" width="36" style="1" customWidth="1"/>
    <col min="6916" max="6916" width="9.7109375" style="1" customWidth="1"/>
    <col min="6917" max="6917" width="11.85546875" style="1" customWidth="1"/>
    <col min="6918" max="6918" width="9" style="1" customWidth="1"/>
    <col min="6919" max="6919" width="9.7109375" style="1" customWidth="1"/>
    <col min="6920" max="6920" width="9.28515625" style="1" customWidth="1"/>
    <col min="6921" max="6921" width="8.7109375" style="1" customWidth="1"/>
    <col min="6922" max="6922" width="6.85546875" style="1" customWidth="1"/>
    <col min="6923" max="7167" width="9.140625" style="1" customWidth="1"/>
    <col min="7168" max="7168" width="3.7109375" style="1"/>
    <col min="7169" max="7169" width="4.5703125" style="1" customWidth="1"/>
    <col min="7170" max="7170" width="5.85546875" style="1" customWidth="1"/>
    <col min="7171" max="7171" width="36" style="1" customWidth="1"/>
    <col min="7172" max="7172" width="9.7109375" style="1" customWidth="1"/>
    <col min="7173" max="7173" width="11.85546875" style="1" customWidth="1"/>
    <col min="7174" max="7174" width="9" style="1" customWidth="1"/>
    <col min="7175" max="7175" width="9.7109375" style="1" customWidth="1"/>
    <col min="7176" max="7176" width="9.28515625" style="1" customWidth="1"/>
    <col min="7177" max="7177" width="8.7109375" style="1" customWidth="1"/>
    <col min="7178" max="7178" width="6.85546875" style="1" customWidth="1"/>
    <col min="7179" max="7423" width="9.140625" style="1" customWidth="1"/>
    <col min="7424" max="7424" width="3.7109375" style="1"/>
    <col min="7425" max="7425" width="4.5703125" style="1" customWidth="1"/>
    <col min="7426" max="7426" width="5.85546875" style="1" customWidth="1"/>
    <col min="7427" max="7427" width="36" style="1" customWidth="1"/>
    <col min="7428" max="7428" width="9.7109375" style="1" customWidth="1"/>
    <col min="7429" max="7429" width="11.85546875" style="1" customWidth="1"/>
    <col min="7430" max="7430" width="9" style="1" customWidth="1"/>
    <col min="7431" max="7431" width="9.7109375" style="1" customWidth="1"/>
    <col min="7432" max="7432" width="9.28515625" style="1" customWidth="1"/>
    <col min="7433" max="7433" width="8.7109375" style="1" customWidth="1"/>
    <col min="7434" max="7434" width="6.85546875" style="1" customWidth="1"/>
    <col min="7435" max="7679" width="9.140625" style="1" customWidth="1"/>
    <col min="7680" max="7680" width="3.7109375" style="1"/>
    <col min="7681" max="7681" width="4.5703125" style="1" customWidth="1"/>
    <col min="7682" max="7682" width="5.85546875" style="1" customWidth="1"/>
    <col min="7683" max="7683" width="36" style="1" customWidth="1"/>
    <col min="7684" max="7684" width="9.7109375" style="1" customWidth="1"/>
    <col min="7685" max="7685" width="11.85546875" style="1" customWidth="1"/>
    <col min="7686" max="7686" width="9" style="1" customWidth="1"/>
    <col min="7687" max="7687" width="9.7109375" style="1" customWidth="1"/>
    <col min="7688" max="7688" width="9.28515625" style="1" customWidth="1"/>
    <col min="7689" max="7689" width="8.7109375" style="1" customWidth="1"/>
    <col min="7690" max="7690" width="6.85546875" style="1" customWidth="1"/>
    <col min="7691" max="7935" width="9.140625" style="1" customWidth="1"/>
    <col min="7936" max="7936" width="3.7109375" style="1"/>
    <col min="7937" max="7937" width="4.5703125" style="1" customWidth="1"/>
    <col min="7938" max="7938" width="5.85546875" style="1" customWidth="1"/>
    <col min="7939" max="7939" width="36" style="1" customWidth="1"/>
    <col min="7940" max="7940" width="9.7109375" style="1" customWidth="1"/>
    <col min="7941" max="7941" width="11.85546875" style="1" customWidth="1"/>
    <col min="7942" max="7942" width="9" style="1" customWidth="1"/>
    <col min="7943" max="7943" width="9.7109375" style="1" customWidth="1"/>
    <col min="7944" max="7944" width="9.28515625" style="1" customWidth="1"/>
    <col min="7945" max="7945" width="8.7109375" style="1" customWidth="1"/>
    <col min="7946" max="7946" width="6.85546875" style="1" customWidth="1"/>
    <col min="7947" max="8191" width="9.140625" style="1" customWidth="1"/>
    <col min="8192" max="8192" width="3.7109375" style="1"/>
    <col min="8193" max="8193" width="4.5703125" style="1" customWidth="1"/>
    <col min="8194" max="8194" width="5.85546875" style="1" customWidth="1"/>
    <col min="8195" max="8195" width="36" style="1" customWidth="1"/>
    <col min="8196" max="8196" width="9.7109375" style="1" customWidth="1"/>
    <col min="8197" max="8197" width="11.85546875" style="1" customWidth="1"/>
    <col min="8198" max="8198" width="9" style="1" customWidth="1"/>
    <col min="8199" max="8199" width="9.7109375" style="1" customWidth="1"/>
    <col min="8200" max="8200" width="9.28515625" style="1" customWidth="1"/>
    <col min="8201" max="8201" width="8.7109375" style="1" customWidth="1"/>
    <col min="8202" max="8202" width="6.85546875" style="1" customWidth="1"/>
    <col min="8203" max="8447" width="9.140625" style="1" customWidth="1"/>
    <col min="8448" max="8448" width="3.7109375" style="1"/>
    <col min="8449" max="8449" width="4.5703125" style="1" customWidth="1"/>
    <col min="8450" max="8450" width="5.85546875" style="1" customWidth="1"/>
    <col min="8451" max="8451" width="36" style="1" customWidth="1"/>
    <col min="8452" max="8452" width="9.7109375" style="1" customWidth="1"/>
    <col min="8453" max="8453" width="11.85546875" style="1" customWidth="1"/>
    <col min="8454" max="8454" width="9" style="1" customWidth="1"/>
    <col min="8455" max="8455" width="9.7109375" style="1" customWidth="1"/>
    <col min="8456" max="8456" width="9.28515625" style="1" customWidth="1"/>
    <col min="8457" max="8457" width="8.7109375" style="1" customWidth="1"/>
    <col min="8458" max="8458" width="6.85546875" style="1" customWidth="1"/>
    <col min="8459" max="8703" width="9.140625" style="1" customWidth="1"/>
    <col min="8704" max="8704" width="3.7109375" style="1"/>
    <col min="8705" max="8705" width="4.5703125" style="1" customWidth="1"/>
    <col min="8706" max="8706" width="5.85546875" style="1" customWidth="1"/>
    <col min="8707" max="8707" width="36" style="1" customWidth="1"/>
    <col min="8708" max="8708" width="9.7109375" style="1" customWidth="1"/>
    <col min="8709" max="8709" width="11.85546875" style="1" customWidth="1"/>
    <col min="8710" max="8710" width="9" style="1" customWidth="1"/>
    <col min="8711" max="8711" width="9.7109375" style="1" customWidth="1"/>
    <col min="8712" max="8712" width="9.28515625" style="1" customWidth="1"/>
    <col min="8713" max="8713" width="8.7109375" style="1" customWidth="1"/>
    <col min="8714" max="8714" width="6.85546875" style="1" customWidth="1"/>
    <col min="8715" max="8959" width="9.140625" style="1" customWidth="1"/>
    <col min="8960" max="8960" width="3.7109375" style="1"/>
    <col min="8961" max="8961" width="4.5703125" style="1" customWidth="1"/>
    <col min="8962" max="8962" width="5.85546875" style="1" customWidth="1"/>
    <col min="8963" max="8963" width="36" style="1" customWidth="1"/>
    <col min="8964" max="8964" width="9.7109375" style="1" customWidth="1"/>
    <col min="8965" max="8965" width="11.85546875" style="1" customWidth="1"/>
    <col min="8966" max="8966" width="9" style="1" customWidth="1"/>
    <col min="8967" max="8967" width="9.7109375" style="1" customWidth="1"/>
    <col min="8968" max="8968" width="9.28515625" style="1" customWidth="1"/>
    <col min="8969" max="8969" width="8.7109375" style="1" customWidth="1"/>
    <col min="8970" max="8970" width="6.85546875" style="1" customWidth="1"/>
    <col min="8971" max="9215" width="9.140625" style="1" customWidth="1"/>
    <col min="9216" max="9216" width="3.7109375" style="1"/>
    <col min="9217" max="9217" width="4.5703125" style="1" customWidth="1"/>
    <col min="9218" max="9218" width="5.85546875" style="1" customWidth="1"/>
    <col min="9219" max="9219" width="36" style="1" customWidth="1"/>
    <col min="9220" max="9220" width="9.7109375" style="1" customWidth="1"/>
    <col min="9221" max="9221" width="11.85546875" style="1" customWidth="1"/>
    <col min="9222" max="9222" width="9" style="1" customWidth="1"/>
    <col min="9223" max="9223" width="9.7109375" style="1" customWidth="1"/>
    <col min="9224" max="9224" width="9.28515625" style="1" customWidth="1"/>
    <col min="9225" max="9225" width="8.7109375" style="1" customWidth="1"/>
    <col min="9226" max="9226" width="6.85546875" style="1" customWidth="1"/>
    <col min="9227" max="9471" width="9.140625" style="1" customWidth="1"/>
    <col min="9472" max="9472" width="3.7109375" style="1"/>
    <col min="9473" max="9473" width="4.5703125" style="1" customWidth="1"/>
    <col min="9474" max="9474" width="5.85546875" style="1" customWidth="1"/>
    <col min="9475" max="9475" width="36" style="1" customWidth="1"/>
    <col min="9476" max="9476" width="9.7109375" style="1" customWidth="1"/>
    <col min="9477" max="9477" width="11.85546875" style="1" customWidth="1"/>
    <col min="9478" max="9478" width="9" style="1" customWidth="1"/>
    <col min="9479" max="9479" width="9.7109375" style="1" customWidth="1"/>
    <col min="9480" max="9480" width="9.28515625" style="1" customWidth="1"/>
    <col min="9481" max="9481" width="8.7109375" style="1" customWidth="1"/>
    <col min="9482" max="9482" width="6.85546875" style="1" customWidth="1"/>
    <col min="9483" max="9727" width="9.140625" style="1" customWidth="1"/>
    <col min="9728" max="9728" width="3.7109375" style="1"/>
    <col min="9729" max="9729" width="4.5703125" style="1" customWidth="1"/>
    <col min="9730" max="9730" width="5.85546875" style="1" customWidth="1"/>
    <col min="9731" max="9731" width="36" style="1" customWidth="1"/>
    <col min="9732" max="9732" width="9.7109375" style="1" customWidth="1"/>
    <col min="9733" max="9733" width="11.85546875" style="1" customWidth="1"/>
    <col min="9734" max="9734" width="9" style="1" customWidth="1"/>
    <col min="9735" max="9735" width="9.7109375" style="1" customWidth="1"/>
    <col min="9736" max="9736" width="9.28515625" style="1" customWidth="1"/>
    <col min="9737" max="9737" width="8.7109375" style="1" customWidth="1"/>
    <col min="9738" max="9738" width="6.85546875" style="1" customWidth="1"/>
    <col min="9739" max="9983" width="9.140625" style="1" customWidth="1"/>
    <col min="9984" max="9984" width="3.7109375" style="1"/>
    <col min="9985" max="9985" width="4.5703125" style="1" customWidth="1"/>
    <col min="9986" max="9986" width="5.85546875" style="1" customWidth="1"/>
    <col min="9987" max="9987" width="36" style="1" customWidth="1"/>
    <col min="9988" max="9988" width="9.7109375" style="1" customWidth="1"/>
    <col min="9989" max="9989" width="11.85546875" style="1" customWidth="1"/>
    <col min="9990" max="9990" width="9" style="1" customWidth="1"/>
    <col min="9991" max="9991" width="9.7109375" style="1" customWidth="1"/>
    <col min="9992" max="9992" width="9.28515625" style="1" customWidth="1"/>
    <col min="9993" max="9993" width="8.7109375" style="1" customWidth="1"/>
    <col min="9994" max="9994" width="6.85546875" style="1" customWidth="1"/>
    <col min="9995" max="10239" width="9.140625" style="1" customWidth="1"/>
    <col min="10240" max="10240" width="3.7109375" style="1"/>
    <col min="10241" max="10241" width="4.5703125" style="1" customWidth="1"/>
    <col min="10242" max="10242" width="5.85546875" style="1" customWidth="1"/>
    <col min="10243" max="10243" width="36" style="1" customWidth="1"/>
    <col min="10244" max="10244" width="9.7109375" style="1" customWidth="1"/>
    <col min="10245" max="10245" width="11.85546875" style="1" customWidth="1"/>
    <col min="10246" max="10246" width="9" style="1" customWidth="1"/>
    <col min="10247" max="10247" width="9.7109375" style="1" customWidth="1"/>
    <col min="10248" max="10248" width="9.28515625" style="1" customWidth="1"/>
    <col min="10249" max="10249" width="8.7109375" style="1" customWidth="1"/>
    <col min="10250" max="10250" width="6.85546875" style="1" customWidth="1"/>
    <col min="10251" max="10495" width="9.140625" style="1" customWidth="1"/>
    <col min="10496" max="10496" width="3.7109375" style="1"/>
    <col min="10497" max="10497" width="4.5703125" style="1" customWidth="1"/>
    <col min="10498" max="10498" width="5.85546875" style="1" customWidth="1"/>
    <col min="10499" max="10499" width="36" style="1" customWidth="1"/>
    <col min="10500" max="10500" width="9.7109375" style="1" customWidth="1"/>
    <col min="10501" max="10501" width="11.85546875" style="1" customWidth="1"/>
    <col min="10502" max="10502" width="9" style="1" customWidth="1"/>
    <col min="10503" max="10503" width="9.7109375" style="1" customWidth="1"/>
    <col min="10504" max="10504" width="9.28515625" style="1" customWidth="1"/>
    <col min="10505" max="10505" width="8.7109375" style="1" customWidth="1"/>
    <col min="10506" max="10506" width="6.85546875" style="1" customWidth="1"/>
    <col min="10507" max="10751" width="9.140625" style="1" customWidth="1"/>
    <col min="10752" max="10752" width="3.7109375" style="1"/>
    <col min="10753" max="10753" width="4.5703125" style="1" customWidth="1"/>
    <col min="10754" max="10754" width="5.85546875" style="1" customWidth="1"/>
    <col min="10755" max="10755" width="36" style="1" customWidth="1"/>
    <col min="10756" max="10756" width="9.7109375" style="1" customWidth="1"/>
    <col min="10757" max="10757" width="11.85546875" style="1" customWidth="1"/>
    <col min="10758" max="10758" width="9" style="1" customWidth="1"/>
    <col min="10759" max="10759" width="9.7109375" style="1" customWidth="1"/>
    <col min="10760" max="10760" width="9.28515625" style="1" customWidth="1"/>
    <col min="10761" max="10761" width="8.7109375" style="1" customWidth="1"/>
    <col min="10762" max="10762" width="6.85546875" style="1" customWidth="1"/>
    <col min="10763" max="11007" width="9.140625" style="1" customWidth="1"/>
    <col min="11008" max="11008" width="3.7109375" style="1"/>
    <col min="11009" max="11009" width="4.5703125" style="1" customWidth="1"/>
    <col min="11010" max="11010" width="5.85546875" style="1" customWidth="1"/>
    <col min="11011" max="11011" width="36" style="1" customWidth="1"/>
    <col min="11012" max="11012" width="9.7109375" style="1" customWidth="1"/>
    <col min="11013" max="11013" width="11.85546875" style="1" customWidth="1"/>
    <col min="11014" max="11014" width="9" style="1" customWidth="1"/>
    <col min="11015" max="11015" width="9.7109375" style="1" customWidth="1"/>
    <col min="11016" max="11016" width="9.28515625" style="1" customWidth="1"/>
    <col min="11017" max="11017" width="8.7109375" style="1" customWidth="1"/>
    <col min="11018" max="11018" width="6.85546875" style="1" customWidth="1"/>
    <col min="11019" max="11263" width="9.140625" style="1" customWidth="1"/>
    <col min="11264" max="11264" width="3.7109375" style="1"/>
    <col min="11265" max="11265" width="4.5703125" style="1" customWidth="1"/>
    <col min="11266" max="11266" width="5.85546875" style="1" customWidth="1"/>
    <col min="11267" max="11267" width="36" style="1" customWidth="1"/>
    <col min="11268" max="11268" width="9.7109375" style="1" customWidth="1"/>
    <col min="11269" max="11269" width="11.85546875" style="1" customWidth="1"/>
    <col min="11270" max="11270" width="9" style="1" customWidth="1"/>
    <col min="11271" max="11271" width="9.7109375" style="1" customWidth="1"/>
    <col min="11272" max="11272" width="9.28515625" style="1" customWidth="1"/>
    <col min="11273" max="11273" width="8.7109375" style="1" customWidth="1"/>
    <col min="11274" max="11274" width="6.85546875" style="1" customWidth="1"/>
    <col min="11275" max="11519" width="9.140625" style="1" customWidth="1"/>
    <col min="11520" max="11520" width="3.7109375" style="1"/>
    <col min="11521" max="11521" width="4.5703125" style="1" customWidth="1"/>
    <col min="11522" max="11522" width="5.85546875" style="1" customWidth="1"/>
    <col min="11523" max="11523" width="36" style="1" customWidth="1"/>
    <col min="11524" max="11524" width="9.7109375" style="1" customWidth="1"/>
    <col min="11525" max="11525" width="11.85546875" style="1" customWidth="1"/>
    <col min="11526" max="11526" width="9" style="1" customWidth="1"/>
    <col min="11527" max="11527" width="9.7109375" style="1" customWidth="1"/>
    <col min="11528" max="11528" width="9.28515625" style="1" customWidth="1"/>
    <col min="11529" max="11529" width="8.7109375" style="1" customWidth="1"/>
    <col min="11530" max="11530" width="6.85546875" style="1" customWidth="1"/>
    <col min="11531" max="11775" width="9.140625" style="1" customWidth="1"/>
    <col min="11776" max="11776" width="3.7109375" style="1"/>
    <col min="11777" max="11777" width="4.5703125" style="1" customWidth="1"/>
    <col min="11778" max="11778" width="5.85546875" style="1" customWidth="1"/>
    <col min="11779" max="11779" width="36" style="1" customWidth="1"/>
    <col min="11780" max="11780" width="9.7109375" style="1" customWidth="1"/>
    <col min="11781" max="11781" width="11.85546875" style="1" customWidth="1"/>
    <col min="11782" max="11782" width="9" style="1" customWidth="1"/>
    <col min="11783" max="11783" width="9.7109375" style="1" customWidth="1"/>
    <col min="11784" max="11784" width="9.28515625" style="1" customWidth="1"/>
    <col min="11785" max="11785" width="8.7109375" style="1" customWidth="1"/>
    <col min="11786" max="11786" width="6.85546875" style="1" customWidth="1"/>
    <col min="11787" max="12031" width="9.140625" style="1" customWidth="1"/>
    <col min="12032" max="12032" width="3.7109375" style="1"/>
    <col min="12033" max="12033" width="4.5703125" style="1" customWidth="1"/>
    <col min="12034" max="12034" width="5.85546875" style="1" customWidth="1"/>
    <col min="12035" max="12035" width="36" style="1" customWidth="1"/>
    <col min="12036" max="12036" width="9.7109375" style="1" customWidth="1"/>
    <col min="12037" max="12037" width="11.85546875" style="1" customWidth="1"/>
    <col min="12038" max="12038" width="9" style="1" customWidth="1"/>
    <col min="12039" max="12039" width="9.7109375" style="1" customWidth="1"/>
    <col min="12040" max="12040" width="9.28515625" style="1" customWidth="1"/>
    <col min="12041" max="12041" width="8.7109375" style="1" customWidth="1"/>
    <col min="12042" max="12042" width="6.85546875" style="1" customWidth="1"/>
    <col min="12043" max="12287" width="9.140625" style="1" customWidth="1"/>
    <col min="12288" max="12288" width="3.7109375" style="1"/>
    <col min="12289" max="12289" width="4.5703125" style="1" customWidth="1"/>
    <col min="12290" max="12290" width="5.85546875" style="1" customWidth="1"/>
    <col min="12291" max="12291" width="36" style="1" customWidth="1"/>
    <col min="12292" max="12292" width="9.7109375" style="1" customWidth="1"/>
    <col min="12293" max="12293" width="11.85546875" style="1" customWidth="1"/>
    <col min="12294" max="12294" width="9" style="1" customWidth="1"/>
    <col min="12295" max="12295" width="9.7109375" style="1" customWidth="1"/>
    <col min="12296" max="12296" width="9.28515625" style="1" customWidth="1"/>
    <col min="12297" max="12297" width="8.7109375" style="1" customWidth="1"/>
    <col min="12298" max="12298" width="6.85546875" style="1" customWidth="1"/>
    <col min="12299" max="12543" width="9.140625" style="1" customWidth="1"/>
    <col min="12544" max="12544" width="3.7109375" style="1"/>
    <col min="12545" max="12545" width="4.5703125" style="1" customWidth="1"/>
    <col min="12546" max="12546" width="5.85546875" style="1" customWidth="1"/>
    <col min="12547" max="12547" width="36" style="1" customWidth="1"/>
    <col min="12548" max="12548" width="9.7109375" style="1" customWidth="1"/>
    <col min="12549" max="12549" width="11.85546875" style="1" customWidth="1"/>
    <col min="12550" max="12550" width="9" style="1" customWidth="1"/>
    <col min="12551" max="12551" width="9.7109375" style="1" customWidth="1"/>
    <col min="12552" max="12552" width="9.28515625" style="1" customWidth="1"/>
    <col min="12553" max="12553" width="8.7109375" style="1" customWidth="1"/>
    <col min="12554" max="12554" width="6.85546875" style="1" customWidth="1"/>
    <col min="12555" max="12799" width="9.140625" style="1" customWidth="1"/>
    <col min="12800" max="12800" width="3.7109375" style="1"/>
    <col min="12801" max="12801" width="4.5703125" style="1" customWidth="1"/>
    <col min="12802" max="12802" width="5.85546875" style="1" customWidth="1"/>
    <col min="12803" max="12803" width="36" style="1" customWidth="1"/>
    <col min="12804" max="12804" width="9.7109375" style="1" customWidth="1"/>
    <col min="12805" max="12805" width="11.85546875" style="1" customWidth="1"/>
    <col min="12806" max="12806" width="9" style="1" customWidth="1"/>
    <col min="12807" max="12807" width="9.7109375" style="1" customWidth="1"/>
    <col min="12808" max="12808" width="9.28515625" style="1" customWidth="1"/>
    <col min="12809" max="12809" width="8.7109375" style="1" customWidth="1"/>
    <col min="12810" max="12810" width="6.85546875" style="1" customWidth="1"/>
    <col min="12811" max="13055" width="9.140625" style="1" customWidth="1"/>
    <col min="13056" max="13056" width="3.7109375" style="1"/>
    <col min="13057" max="13057" width="4.5703125" style="1" customWidth="1"/>
    <col min="13058" max="13058" width="5.85546875" style="1" customWidth="1"/>
    <col min="13059" max="13059" width="36" style="1" customWidth="1"/>
    <col min="13060" max="13060" width="9.7109375" style="1" customWidth="1"/>
    <col min="13061" max="13061" width="11.85546875" style="1" customWidth="1"/>
    <col min="13062" max="13062" width="9" style="1" customWidth="1"/>
    <col min="13063" max="13063" width="9.7109375" style="1" customWidth="1"/>
    <col min="13064" max="13064" width="9.28515625" style="1" customWidth="1"/>
    <col min="13065" max="13065" width="8.7109375" style="1" customWidth="1"/>
    <col min="13066" max="13066" width="6.85546875" style="1" customWidth="1"/>
    <col min="13067" max="13311" width="9.140625" style="1" customWidth="1"/>
    <col min="13312" max="13312" width="3.7109375" style="1"/>
    <col min="13313" max="13313" width="4.5703125" style="1" customWidth="1"/>
    <col min="13314" max="13314" width="5.85546875" style="1" customWidth="1"/>
    <col min="13315" max="13315" width="36" style="1" customWidth="1"/>
    <col min="13316" max="13316" width="9.7109375" style="1" customWidth="1"/>
    <col min="13317" max="13317" width="11.85546875" style="1" customWidth="1"/>
    <col min="13318" max="13318" width="9" style="1" customWidth="1"/>
    <col min="13319" max="13319" width="9.7109375" style="1" customWidth="1"/>
    <col min="13320" max="13320" width="9.28515625" style="1" customWidth="1"/>
    <col min="13321" max="13321" width="8.7109375" style="1" customWidth="1"/>
    <col min="13322" max="13322" width="6.85546875" style="1" customWidth="1"/>
    <col min="13323" max="13567" width="9.140625" style="1" customWidth="1"/>
    <col min="13568" max="13568" width="3.7109375" style="1"/>
    <col min="13569" max="13569" width="4.5703125" style="1" customWidth="1"/>
    <col min="13570" max="13570" width="5.85546875" style="1" customWidth="1"/>
    <col min="13571" max="13571" width="36" style="1" customWidth="1"/>
    <col min="13572" max="13572" width="9.7109375" style="1" customWidth="1"/>
    <col min="13573" max="13573" width="11.85546875" style="1" customWidth="1"/>
    <col min="13574" max="13574" width="9" style="1" customWidth="1"/>
    <col min="13575" max="13575" width="9.7109375" style="1" customWidth="1"/>
    <col min="13576" max="13576" width="9.28515625" style="1" customWidth="1"/>
    <col min="13577" max="13577" width="8.7109375" style="1" customWidth="1"/>
    <col min="13578" max="13578" width="6.85546875" style="1" customWidth="1"/>
    <col min="13579" max="13823" width="9.140625" style="1" customWidth="1"/>
    <col min="13824" max="13824" width="3.7109375" style="1"/>
    <col min="13825" max="13825" width="4.5703125" style="1" customWidth="1"/>
    <col min="13826" max="13826" width="5.85546875" style="1" customWidth="1"/>
    <col min="13827" max="13827" width="36" style="1" customWidth="1"/>
    <col min="13828" max="13828" width="9.7109375" style="1" customWidth="1"/>
    <col min="13829" max="13829" width="11.85546875" style="1" customWidth="1"/>
    <col min="13830" max="13830" width="9" style="1" customWidth="1"/>
    <col min="13831" max="13831" width="9.7109375" style="1" customWidth="1"/>
    <col min="13832" max="13832" width="9.28515625" style="1" customWidth="1"/>
    <col min="13833" max="13833" width="8.7109375" style="1" customWidth="1"/>
    <col min="13834" max="13834" width="6.85546875" style="1" customWidth="1"/>
    <col min="13835" max="14079" width="9.140625" style="1" customWidth="1"/>
    <col min="14080" max="14080" width="3.7109375" style="1"/>
    <col min="14081" max="14081" width="4.5703125" style="1" customWidth="1"/>
    <col min="14082" max="14082" width="5.85546875" style="1" customWidth="1"/>
    <col min="14083" max="14083" width="36" style="1" customWidth="1"/>
    <col min="14084" max="14084" width="9.7109375" style="1" customWidth="1"/>
    <col min="14085" max="14085" width="11.85546875" style="1" customWidth="1"/>
    <col min="14086" max="14086" width="9" style="1" customWidth="1"/>
    <col min="14087" max="14087" width="9.7109375" style="1" customWidth="1"/>
    <col min="14088" max="14088" width="9.28515625" style="1" customWidth="1"/>
    <col min="14089" max="14089" width="8.7109375" style="1" customWidth="1"/>
    <col min="14090" max="14090" width="6.85546875" style="1" customWidth="1"/>
    <col min="14091" max="14335" width="9.140625" style="1" customWidth="1"/>
    <col min="14336" max="14336" width="3.7109375" style="1"/>
    <col min="14337" max="14337" width="4.5703125" style="1" customWidth="1"/>
    <col min="14338" max="14338" width="5.85546875" style="1" customWidth="1"/>
    <col min="14339" max="14339" width="36" style="1" customWidth="1"/>
    <col min="14340" max="14340" width="9.7109375" style="1" customWidth="1"/>
    <col min="14341" max="14341" width="11.85546875" style="1" customWidth="1"/>
    <col min="14342" max="14342" width="9" style="1" customWidth="1"/>
    <col min="14343" max="14343" width="9.7109375" style="1" customWidth="1"/>
    <col min="14344" max="14344" width="9.28515625" style="1" customWidth="1"/>
    <col min="14345" max="14345" width="8.7109375" style="1" customWidth="1"/>
    <col min="14346" max="14346" width="6.85546875" style="1" customWidth="1"/>
    <col min="14347" max="14591" width="9.140625" style="1" customWidth="1"/>
    <col min="14592" max="14592" width="3.7109375" style="1"/>
    <col min="14593" max="14593" width="4.5703125" style="1" customWidth="1"/>
    <col min="14594" max="14594" width="5.85546875" style="1" customWidth="1"/>
    <col min="14595" max="14595" width="36" style="1" customWidth="1"/>
    <col min="14596" max="14596" width="9.7109375" style="1" customWidth="1"/>
    <col min="14597" max="14597" width="11.85546875" style="1" customWidth="1"/>
    <col min="14598" max="14598" width="9" style="1" customWidth="1"/>
    <col min="14599" max="14599" width="9.7109375" style="1" customWidth="1"/>
    <col min="14600" max="14600" width="9.28515625" style="1" customWidth="1"/>
    <col min="14601" max="14601" width="8.7109375" style="1" customWidth="1"/>
    <col min="14602" max="14602" width="6.85546875" style="1" customWidth="1"/>
    <col min="14603" max="14847" width="9.140625" style="1" customWidth="1"/>
    <col min="14848" max="14848" width="3.7109375" style="1"/>
    <col min="14849" max="14849" width="4.5703125" style="1" customWidth="1"/>
    <col min="14850" max="14850" width="5.85546875" style="1" customWidth="1"/>
    <col min="14851" max="14851" width="36" style="1" customWidth="1"/>
    <col min="14852" max="14852" width="9.7109375" style="1" customWidth="1"/>
    <col min="14853" max="14853" width="11.85546875" style="1" customWidth="1"/>
    <col min="14854" max="14854" width="9" style="1" customWidth="1"/>
    <col min="14855" max="14855" width="9.7109375" style="1" customWidth="1"/>
    <col min="14856" max="14856" width="9.28515625" style="1" customWidth="1"/>
    <col min="14857" max="14857" width="8.7109375" style="1" customWidth="1"/>
    <col min="14858" max="14858" width="6.85546875" style="1" customWidth="1"/>
    <col min="14859" max="15103" width="9.140625" style="1" customWidth="1"/>
    <col min="15104" max="15104" width="3.7109375" style="1"/>
    <col min="15105" max="15105" width="4.5703125" style="1" customWidth="1"/>
    <col min="15106" max="15106" width="5.85546875" style="1" customWidth="1"/>
    <col min="15107" max="15107" width="36" style="1" customWidth="1"/>
    <col min="15108" max="15108" width="9.7109375" style="1" customWidth="1"/>
    <col min="15109" max="15109" width="11.85546875" style="1" customWidth="1"/>
    <col min="15110" max="15110" width="9" style="1" customWidth="1"/>
    <col min="15111" max="15111" width="9.7109375" style="1" customWidth="1"/>
    <col min="15112" max="15112" width="9.28515625" style="1" customWidth="1"/>
    <col min="15113" max="15113" width="8.7109375" style="1" customWidth="1"/>
    <col min="15114" max="15114" width="6.85546875" style="1" customWidth="1"/>
    <col min="15115" max="15359" width="9.140625" style="1" customWidth="1"/>
    <col min="15360" max="15360" width="3.7109375" style="1"/>
    <col min="15361" max="15361" width="4.5703125" style="1" customWidth="1"/>
    <col min="15362" max="15362" width="5.85546875" style="1" customWidth="1"/>
    <col min="15363" max="15363" width="36" style="1" customWidth="1"/>
    <col min="15364" max="15364" width="9.7109375" style="1" customWidth="1"/>
    <col min="15365" max="15365" width="11.85546875" style="1" customWidth="1"/>
    <col min="15366" max="15366" width="9" style="1" customWidth="1"/>
    <col min="15367" max="15367" width="9.7109375" style="1" customWidth="1"/>
    <col min="15368" max="15368" width="9.28515625" style="1" customWidth="1"/>
    <col min="15369" max="15369" width="8.7109375" style="1" customWidth="1"/>
    <col min="15370" max="15370" width="6.85546875" style="1" customWidth="1"/>
    <col min="15371" max="15615" width="9.140625" style="1" customWidth="1"/>
    <col min="15616" max="15616" width="3.7109375" style="1"/>
    <col min="15617" max="15617" width="4.5703125" style="1" customWidth="1"/>
    <col min="15618" max="15618" width="5.85546875" style="1" customWidth="1"/>
    <col min="15619" max="15619" width="36" style="1" customWidth="1"/>
    <col min="15620" max="15620" width="9.7109375" style="1" customWidth="1"/>
    <col min="15621" max="15621" width="11.85546875" style="1" customWidth="1"/>
    <col min="15622" max="15622" width="9" style="1" customWidth="1"/>
    <col min="15623" max="15623" width="9.7109375" style="1" customWidth="1"/>
    <col min="15624" max="15624" width="9.28515625" style="1" customWidth="1"/>
    <col min="15625" max="15625" width="8.7109375" style="1" customWidth="1"/>
    <col min="15626" max="15626" width="6.85546875" style="1" customWidth="1"/>
    <col min="15627" max="15871" width="9.140625" style="1" customWidth="1"/>
    <col min="15872" max="15872" width="3.7109375" style="1"/>
    <col min="15873" max="15873" width="4.5703125" style="1" customWidth="1"/>
    <col min="15874" max="15874" width="5.85546875" style="1" customWidth="1"/>
    <col min="15875" max="15875" width="36" style="1" customWidth="1"/>
    <col min="15876" max="15876" width="9.7109375" style="1" customWidth="1"/>
    <col min="15877" max="15877" width="11.85546875" style="1" customWidth="1"/>
    <col min="15878" max="15878" width="9" style="1" customWidth="1"/>
    <col min="15879" max="15879" width="9.7109375" style="1" customWidth="1"/>
    <col min="15880" max="15880" width="9.28515625" style="1" customWidth="1"/>
    <col min="15881" max="15881" width="8.7109375" style="1" customWidth="1"/>
    <col min="15882" max="15882" width="6.85546875" style="1" customWidth="1"/>
    <col min="15883" max="16127" width="9.140625" style="1" customWidth="1"/>
    <col min="16128" max="16128" width="3.7109375" style="1"/>
    <col min="16129" max="16129" width="4.5703125" style="1" customWidth="1"/>
    <col min="16130" max="16130" width="5.85546875" style="1" customWidth="1"/>
    <col min="16131" max="16131" width="36" style="1" customWidth="1"/>
    <col min="16132" max="16132" width="9.7109375" style="1" customWidth="1"/>
    <col min="16133" max="16133" width="11.85546875" style="1" customWidth="1"/>
    <col min="16134" max="16134" width="9" style="1" customWidth="1"/>
    <col min="16135" max="16135" width="9.7109375" style="1" customWidth="1"/>
    <col min="16136" max="16136" width="9.28515625" style="1" customWidth="1"/>
    <col min="16137" max="16137" width="8.7109375" style="1" customWidth="1"/>
    <col min="16138" max="16138" width="6.85546875" style="1" customWidth="1"/>
    <col min="16139" max="16383" width="9.140625" style="1" customWidth="1"/>
    <col min="16384" max="16384" width="3.7109375" style="1"/>
  </cols>
  <sheetData>
    <row r="1" spans="1:11">
      <c r="C1" s="111"/>
      <c r="G1" s="209"/>
      <c r="H1" s="209"/>
      <c r="I1" s="209"/>
    </row>
    <row r="2" spans="1:11">
      <c r="A2" s="214" t="s">
        <v>15</v>
      </c>
      <c r="B2" s="214"/>
      <c r="C2" s="214"/>
      <c r="D2" s="214"/>
      <c r="E2" s="214"/>
      <c r="F2" s="214"/>
      <c r="G2" s="214"/>
      <c r="H2" s="214"/>
      <c r="I2" s="214"/>
    </row>
    <row r="3" spans="1:11">
      <c r="A3" s="112"/>
      <c r="B3" s="112"/>
      <c r="C3" s="112"/>
      <c r="D3" s="112" t="s">
        <v>16</v>
      </c>
      <c r="E3" s="112"/>
      <c r="F3" s="112"/>
      <c r="G3" s="112"/>
      <c r="H3" s="112"/>
      <c r="I3" s="112"/>
    </row>
    <row r="4" spans="1:11">
      <c r="A4" s="112"/>
      <c r="B4" s="112"/>
      <c r="C4" s="215" t="s">
        <v>17</v>
      </c>
      <c r="D4" s="215"/>
      <c r="E4" s="215"/>
      <c r="F4" s="215"/>
      <c r="G4" s="215"/>
      <c r="H4" s="215"/>
      <c r="I4" s="215"/>
    </row>
    <row r="5" spans="1:11">
      <c r="A5" s="9"/>
      <c r="B5" s="9"/>
      <c r="C5" s="9"/>
      <c r="D5" s="9"/>
      <c r="E5" s="9"/>
      <c r="F5" s="9"/>
      <c r="G5" s="9"/>
      <c r="H5" s="9"/>
      <c r="I5" s="9"/>
    </row>
    <row r="6" spans="1:11">
      <c r="A6" s="216" t="s">
        <v>5</v>
      </c>
      <c r="B6" s="216"/>
      <c r="C6" s="216"/>
      <c r="D6" s="217" t="s">
        <v>289</v>
      </c>
      <c r="E6" s="217"/>
      <c r="F6" s="217"/>
      <c r="G6" s="217"/>
      <c r="H6" s="217"/>
      <c r="I6" s="217"/>
      <c r="J6" s="217"/>
      <c r="K6" s="217"/>
    </row>
    <row r="7" spans="1:11">
      <c r="A7" s="216" t="s">
        <v>18</v>
      </c>
      <c r="B7" s="216"/>
      <c r="C7" s="216"/>
      <c r="D7" s="217" t="s">
        <v>289</v>
      </c>
      <c r="E7" s="217"/>
      <c r="F7" s="217"/>
      <c r="G7" s="217"/>
      <c r="H7" s="217"/>
      <c r="I7" s="217"/>
      <c r="J7" s="217"/>
      <c r="K7" s="217"/>
    </row>
    <row r="8" spans="1:11" s="7" customFormat="1">
      <c r="A8" s="218" t="s">
        <v>19</v>
      </c>
      <c r="B8" s="218"/>
      <c r="C8" s="218"/>
      <c r="D8" s="217" t="s">
        <v>290</v>
      </c>
      <c r="E8" s="217"/>
      <c r="F8" s="217"/>
      <c r="G8" s="217"/>
      <c r="H8" s="217"/>
      <c r="I8" s="217"/>
      <c r="J8" s="217"/>
      <c r="K8" s="217"/>
    </row>
    <row r="9" spans="1:11" s="7" customFormat="1">
      <c r="A9" s="218" t="s">
        <v>20</v>
      </c>
      <c r="B9" s="218"/>
      <c r="C9" s="218"/>
      <c r="D9" s="219"/>
      <c r="E9" s="219"/>
      <c r="F9" s="219"/>
      <c r="G9" s="219"/>
      <c r="H9" s="219"/>
      <c r="I9" s="219"/>
    </row>
    <row r="10" spans="1:11" s="7" customFormat="1">
      <c r="A10" s="1"/>
      <c r="B10" s="1"/>
      <c r="C10" s="1"/>
      <c r="D10" s="1"/>
      <c r="E10" s="1"/>
      <c r="F10" s="9"/>
      <c r="G10" s="9"/>
      <c r="H10" s="9"/>
      <c r="I10" s="9"/>
    </row>
    <row r="11" spans="1:11" s="7" customFormat="1">
      <c r="A11" s="1"/>
      <c r="B11" s="1"/>
      <c r="C11" s="8" t="s">
        <v>21</v>
      </c>
      <c r="D11" s="220">
        <f>E32</f>
        <v>0</v>
      </c>
      <c r="E11" s="221"/>
      <c r="F11" s="9"/>
      <c r="G11" s="9"/>
      <c r="H11" s="9"/>
      <c r="I11" s="9"/>
    </row>
    <row r="12" spans="1:11" s="7" customFormat="1">
      <c r="A12" s="1"/>
      <c r="B12" s="1"/>
      <c r="C12" s="8" t="s">
        <v>22</v>
      </c>
      <c r="D12" s="212">
        <f>I28</f>
        <v>0</v>
      </c>
      <c r="E12" s="213"/>
      <c r="F12" s="9"/>
      <c r="G12" s="9"/>
      <c r="H12" s="9"/>
      <c r="I12" s="9"/>
    </row>
    <row r="13" spans="1:11" s="7" customFormat="1">
      <c r="A13" s="1"/>
      <c r="B13" s="1"/>
      <c r="C13" s="1"/>
      <c r="D13" s="1"/>
      <c r="E13" s="1"/>
      <c r="F13" s="9"/>
      <c r="G13" s="9"/>
      <c r="H13" s="9"/>
      <c r="I13" s="9"/>
    </row>
    <row r="14" spans="1:11" s="7" customFormat="1">
      <c r="A14" s="1"/>
      <c r="B14" s="1"/>
      <c r="C14" s="111" t="s">
        <v>23</v>
      </c>
      <c r="D14" s="224"/>
      <c r="E14" s="224"/>
      <c r="F14" s="224"/>
      <c r="G14" s="10"/>
      <c r="H14" s="9"/>
      <c r="I14" s="9"/>
    </row>
    <row r="15" spans="1:11" ht="12" thickBot="1"/>
    <row r="16" spans="1:11">
      <c r="A16" s="225" t="s">
        <v>24</v>
      </c>
      <c r="B16" s="227" t="s">
        <v>25</v>
      </c>
      <c r="C16" s="229" t="s">
        <v>26</v>
      </c>
      <c r="D16" s="230"/>
      <c r="E16" s="233" t="s">
        <v>27</v>
      </c>
      <c r="F16" s="235" t="s">
        <v>28</v>
      </c>
      <c r="G16" s="236"/>
      <c r="H16" s="236"/>
      <c r="I16" s="237" t="s">
        <v>29</v>
      </c>
    </row>
    <row r="17" spans="1:11" ht="23.25" thickBot="1">
      <c r="A17" s="226"/>
      <c r="B17" s="228"/>
      <c r="C17" s="231"/>
      <c r="D17" s="232"/>
      <c r="E17" s="234"/>
      <c r="F17" s="88" t="s">
        <v>30</v>
      </c>
      <c r="G17" s="11" t="s">
        <v>31</v>
      </c>
      <c r="H17" s="11" t="s">
        <v>32</v>
      </c>
      <c r="I17" s="238"/>
    </row>
    <row r="18" spans="1:11">
      <c r="A18" s="82">
        <v>1</v>
      </c>
      <c r="B18" s="117" t="s">
        <v>33</v>
      </c>
      <c r="C18" s="239" t="s">
        <v>34</v>
      </c>
      <c r="D18" s="240"/>
      <c r="E18" s="90"/>
      <c r="F18" s="83"/>
      <c r="G18" s="83"/>
      <c r="H18" s="83"/>
      <c r="I18" s="12"/>
      <c r="K18" s="28"/>
    </row>
    <row r="19" spans="1:11">
      <c r="A19" s="13">
        <v>2</v>
      </c>
      <c r="B19" s="14" t="s">
        <v>35</v>
      </c>
      <c r="C19" s="222" t="s">
        <v>36</v>
      </c>
      <c r="D19" s="223"/>
      <c r="E19" s="91"/>
      <c r="F19" s="84"/>
      <c r="G19" s="84"/>
      <c r="H19" s="84"/>
      <c r="I19" s="15"/>
      <c r="K19" s="28"/>
    </row>
    <row r="20" spans="1:11">
      <c r="A20" s="13">
        <v>3</v>
      </c>
      <c r="B20" s="14" t="s">
        <v>37</v>
      </c>
      <c r="C20" s="222" t="s">
        <v>38</v>
      </c>
      <c r="D20" s="223"/>
      <c r="E20" s="91"/>
      <c r="F20" s="84"/>
      <c r="G20" s="84"/>
      <c r="H20" s="84"/>
      <c r="I20" s="15"/>
      <c r="K20" s="28"/>
    </row>
    <row r="21" spans="1:11">
      <c r="A21" s="13">
        <v>4</v>
      </c>
      <c r="B21" s="14" t="s">
        <v>39</v>
      </c>
      <c r="C21" s="222" t="s">
        <v>40</v>
      </c>
      <c r="D21" s="223"/>
      <c r="E21" s="91"/>
      <c r="F21" s="84"/>
      <c r="G21" s="84"/>
      <c r="H21" s="84"/>
      <c r="I21" s="15"/>
      <c r="K21" s="28"/>
    </row>
    <row r="22" spans="1:11">
      <c r="A22" s="13">
        <v>5</v>
      </c>
      <c r="B22" s="14" t="s">
        <v>41</v>
      </c>
      <c r="C22" s="222" t="s">
        <v>42</v>
      </c>
      <c r="D22" s="223"/>
      <c r="E22" s="91"/>
      <c r="F22" s="84"/>
      <c r="G22" s="84"/>
      <c r="H22" s="84"/>
      <c r="I22" s="15"/>
      <c r="K22" s="28"/>
    </row>
    <row r="23" spans="1:11">
      <c r="A23" s="13">
        <v>6</v>
      </c>
      <c r="B23" s="14" t="s">
        <v>43</v>
      </c>
      <c r="C23" s="222" t="s">
        <v>44</v>
      </c>
      <c r="D23" s="223"/>
      <c r="E23" s="91"/>
      <c r="F23" s="84"/>
      <c r="G23" s="84"/>
      <c r="H23" s="84"/>
      <c r="I23" s="15"/>
      <c r="K23" s="28"/>
    </row>
    <row r="24" spans="1:11">
      <c r="A24" s="13">
        <v>7</v>
      </c>
      <c r="B24" s="14" t="s">
        <v>45</v>
      </c>
      <c r="C24" s="222" t="s">
        <v>74</v>
      </c>
      <c r="D24" s="223"/>
      <c r="E24" s="91"/>
      <c r="F24" s="84"/>
      <c r="G24" s="84"/>
      <c r="H24" s="84"/>
      <c r="I24" s="15"/>
      <c r="K24" s="28"/>
    </row>
    <row r="25" spans="1:11">
      <c r="A25" s="13">
        <v>8</v>
      </c>
      <c r="B25" s="14" t="s">
        <v>46</v>
      </c>
      <c r="C25" s="222" t="s">
        <v>67</v>
      </c>
      <c r="D25" s="223"/>
      <c r="E25" s="91"/>
      <c r="F25" s="84"/>
      <c r="G25" s="84"/>
      <c r="H25" s="84"/>
      <c r="I25" s="15"/>
      <c r="K25" s="28"/>
    </row>
    <row r="26" spans="1:11">
      <c r="A26" s="13">
        <v>9</v>
      </c>
      <c r="B26" s="14" t="s">
        <v>69</v>
      </c>
      <c r="C26" s="222" t="s">
        <v>75</v>
      </c>
      <c r="D26" s="223"/>
      <c r="E26" s="91"/>
      <c r="F26" s="84"/>
      <c r="G26" s="84"/>
      <c r="H26" s="84"/>
      <c r="I26" s="15"/>
      <c r="K26" s="28"/>
    </row>
    <row r="27" spans="1:11" ht="12" thickBot="1">
      <c r="A27" s="16"/>
      <c r="B27" s="17"/>
      <c r="C27" s="241"/>
      <c r="D27" s="242"/>
      <c r="E27" s="92"/>
      <c r="F27" s="85"/>
      <c r="G27" s="18"/>
      <c r="H27" s="18"/>
      <c r="I27" s="19"/>
    </row>
    <row r="28" spans="1:11" ht="12" thickBot="1">
      <c r="A28" s="246" t="s">
        <v>47</v>
      </c>
      <c r="B28" s="247"/>
      <c r="C28" s="247"/>
      <c r="D28" s="248"/>
      <c r="E28" s="87">
        <f>SUM(E18:E27)</f>
        <v>0</v>
      </c>
      <c r="F28" s="89">
        <f>SUM(F18:F27)</f>
        <v>0</v>
      </c>
      <c r="G28" s="86">
        <f>SUM(G18:G27)</f>
        <v>0</v>
      </c>
      <c r="H28" s="86">
        <f>SUM(H18:H27)</f>
        <v>0</v>
      </c>
      <c r="I28" s="87">
        <f>SUM(I18:I27)</f>
        <v>0</v>
      </c>
    </row>
    <row r="29" spans="1:11">
      <c r="A29" s="243" t="s">
        <v>48</v>
      </c>
      <c r="B29" s="244"/>
      <c r="C29" s="245"/>
      <c r="D29" s="20"/>
      <c r="E29" s="21"/>
    </row>
    <row r="30" spans="1:11">
      <c r="A30" s="249" t="s">
        <v>49</v>
      </c>
      <c r="B30" s="250"/>
      <c r="C30" s="251"/>
      <c r="D30" s="22"/>
      <c r="E30" s="23"/>
    </row>
    <row r="31" spans="1:11">
      <c r="A31" s="252" t="s">
        <v>50</v>
      </c>
      <c r="B31" s="253"/>
      <c r="C31" s="254"/>
      <c r="D31" s="24"/>
      <c r="E31" s="23"/>
    </row>
    <row r="32" spans="1:11" ht="12" thickBot="1">
      <c r="A32" s="255" t="s">
        <v>51</v>
      </c>
      <c r="B32" s="256"/>
      <c r="C32" s="257"/>
      <c r="D32" s="157"/>
      <c r="E32" s="25">
        <f>E28+E29+E31</f>
        <v>0</v>
      </c>
      <c r="G32" s="26"/>
      <c r="H32" s="26"/>
      <c r="J32" s="27"/>
    </row>
    <row r="33" spans="1:12">
      <c r="G33" s="28"/>
      <c r="K33" s="26"/>
    </row>
    <row r="34" spans="1:12">
      <c r="C34" s="6"/>
      <c r="D34" s="6"/>
      <c r="E34" s="6"/>
      <c r="F34" s="29"/>
      <c r="G34" s="29"/>
      <c r="H34" s="29"/>
      <c r="I34" s="29"/>
      <c r="J34" s="29"/>
      <c r="K34" s="32"/>
      <c r="L34" s="29"/>
    </row>
    <row r="35" spans="1:12">
      <c r="A35" s="1" t="s">
        <v>71</v>
      </c>
      <c r="B35" s="6"/>
      <c r="C35" s="204"/>
      <c r="D35" s="204"/>
      <c r="E35" s="204"/>
      <c r="F35" s="204"/>
      <c r="G35" s="204"/>
      <c r="H35" s="204"/>
    </row>
    <row r="36" spans="1:12">
      <c r="A36" s="6"/>
      <c r="B36" s="6"/>
      <c r="C36" s="205" t="s">
        <v>72</v>
      </c>
      <c r="D36" s="205"/>
      <c r="E36" s="205"/>
      <c r="F36" s="205"/>
      <c r="G36" s="205"/>
      <c r="H36" s="205"/>
    </row>
    <row r="37" spans="1:12">
      <c r="A37" s="6"/>
      <c r="B37" s="6"/>
      <c r="C37" s="6"/>
      <c r="D37" s="6"/>
      <c r="E37" s="6"/>
      <c r="F37" s="6"/>
      <c r="G37" s="6"/>
      <c r="H37" s="6"/>
    </row>
    <row r="38" spans="1:12">
      <c r="A38" s="1" t="s">
        <v>318</v>
      </c>
      <c r="B38" s="6"/>
      <c r="C38" s="6"/>
      <c r="D38" s="6"/>
      <c r="E38" s="6"/>
      <c r="F38" s="6"/>
      <c r="G38" s="6"/>
      <c r="H38" s="6"/>
    </row>
    <row r="39" spans="1:12">
      <c r="A39" s="148"/>
      <c r="B39" s="148"/>
      <c r="C39" s="148"/>
      <c r="D39" s="148"/>
      <c r="E39" s="148"/>
      <c r="F39" s="148"/>
      <c r="G39" s="148"/>
      <c r="H39" s="148"/>
    </row>
    <row r="40" spans="1:12">
      <c r="A40" s="148"/>
      <c r="B40" s="148"/>
      <c r="C40" s="148"/>
      <c r="D40" s="148"/>
      <c r="E40" s="148"/>
      <c r="F40" s="148"/>
      <c r="G40" s="148"/>
      <c r="H40" s="148"/>
    </row>
    <row r="41" spans="1:12">
      <c r="A41" s="148"/>
      <c r="B41" s="148"/>
      <c r="C41" s="148"/>
      <c r="D41" s="148"/>
      <c r="E41" s="148"/>
      <c r="F41" s="148"/>
      <c r="G41" s="148"/>
      <c r="H41" s="148"/>
    </row>
  </sheetData>
  <mergeCells count="37">
    <mergeCell ref="C36:H36"/>
    <mergeCell ref="C23:D23"/>
    <mergeCell ref="C24:D24"/>
    <mergeCell ref="C25:D25"/>
    <mergeCell ref="C27:D27"/>
    <mergeCell ref="A29:C29"/>
    <mergeCell ref="C26:D26"/>
    <mergeCell ref="A28:D28"/>
    <mergeCell ref="A30:C30"/>
    <mergeCell ref="A31:C31"/>
    <mergeCell ref="A32:C32"/>
    <mergeCell ref="C35:H35"/>
    <mergeCell ref="I16:I17"/>
    <mergeCell ref="C18:D18"/>
    <mergeCell ref="C19:D19"/>
    <mergeCell ref="C20:D20"/>
    <mergeCell ref="C21:D21"/>
    <mergeCell ref="C22:D22"/>
    <mergeCell ref="D14:F14"/>
    <mergeCell ref="A16:A17"/>
    <mergeCell ref="B16:B17"/>
    <mergeCell ref="C16:D17"/>
    <mergeCell ref="E16:E17"/>
    <mergeCell ref="F16:H16"/>
    <mergeCell ref="D12:E12"/>
    <mergeCell ref="G1:I1"/>
    <mergeCell ref="A2:I2"/>
    <mergeCell ref="C4:I4"/>
    <mergeCell ref="A6:C6"/>
    <mergeCell ref="D6:K6"/>
    <mergeCell ref="A7:C7"/>
    <mergeCell ref="D7:K7"/>
    <mergeCell ref="A8:C8"/>
    <mergeCell ref="D8:K8"/>
    <mergeCell ref="A9:C9"/>
    <mergeCell ref="D9:I9"/>
    <mergeCell ref="D11:E11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P36"/>
  <sheetViews>
    <sheetView zoomScaleNormal="100" workbookViewId="0">
      <selection activeCell="F17" sqref="F17"/>
    </sheetView>
  </sheetViews>
  <sheetFormatPr defaultRowHeight="11.25"/>
  <cols>
    <col min="1" max="1" width="3.85546875" style="148" customWidth="1"/>
    <col min="2" max="2" width="5.28515625" style="148" customWidth="1"/>
    <col min="3" max="3" width="41" style="148" customWidth="1"/>
    <col min="4" max="4" width="6.5703125" style="148" customWidth="1"/>
    <col min="5" max="5" width="8.7109375" style="148" customWidth="1"/>
    <col min="6" max="6" width="5.42578125" style="148" customWidth="1"/>
    <col min="7" max="7" width="4.28515625" style="148" customWidth="1"/>
    <col min="8" max="10" width="6.7109375" style="148" customWidth="1"/>
    <col min="11" max="11" width="7" style="148" customWidth="1"/>
    <col min="12" max="15" width="7.7109375" style="148" customWidth="1"/>
    <col min="16" max="16" width="9" style="148" customWidth="1"/>
    <col min="17" max="16384" width="9.140625" style="148"/>
  </cols>
  <sheetData>
    <row r="1" spans="1:16">
      <c r="A1" s="107"/>
      <c r="B1" s="107"/>
      <c r="C1" s="107"/>
      <c r="D1" s="107"/>
      <c r="E1" s="107"/>
      <c r="F1" s="107"/>
      <c r="G1" s="107"/>
      <c r="H1" s="107"/>
      <c r="I1" s="107"/>
      <c r="J1" s="107"/>
      <c r="N1" s="108"/>
      <c r="O1" s="30" t="s">
        <v>73</v>
      </c>
      <c r="P1" s="129">
        <f>Kopsavilkums!A18</f>
        <v>1</v>
      </c>
    </row>
    <row r="2" spans="1:16">
      <c r="A2" s="275" t="s">
        <v>34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6">
      <c r="A3" s="120"/>
      <c r="B3" s="120"/>
      <c r="C3" s="215" t="s">
        <v>17</v>
      </c>
      <c r="D3" s="215"/>
      <c r="E3" s="215"/>
      <c r="F3" s="215"/>
      <c r="G3" s="215"/>
      <c r="H3" s="215"/>
      <c r="I3" s="215"/>
      <c r="J3" s="120"/>
    </row>
    <row r="4" spans="1:16">
      <c r="A4" s="29"/>
      <c r="B4" s="29"/>
      <c r="C4" s="30" t="s">
        <v>52</v>
      </c>
      <c r="D4" s="262" t="s">
        <v>289</v>
      </c>
      <c r="E4" s="262"/>
      <c r="F4" s="262"/>
      <c r="G4" s="262"/>
      <c r="H4" s="262"/>
      <c r="I4" s="262"/>
      <c r="J4" s="262"/>
      <c r="K4" s="262"/>
      <c r="L4" s="29"/>
      <c r="M4" s="29"/>
      <c r="N4" s="29"/>
      <c r="O4" s="29"/>
      <c r="P4" s="32"/>
    </row>
    <row r="5" spans="1:16">
      <c r="A5" s="29"/>
      <c r="B5" s="29"/>
      <c r="C5" s="30" t="s">
        <v>18</v>
      </c>
      <c r="D5" s="262" t="s">
        <v>289</v>
      </c>
      <c r="E5" s="262"/>
      <c r="F5" s="262"/>
      <c r="G5" s="262"/>
      <c r="H5" s="262"/>
      <c r="I5" s="262"/>
      <c r="J5" s="262"/>
      <c r="K5" s="262"/>
      <c r="L5" s="29"/>
      <c r="M5" s="29"/>
      <c r="N5" s="29"/>
      <c r="O5" s="29"/>
      <c r="P5" s="32"/>
    </row>
    <row r="6" spans="1:16">
      <c r="A6" s="29"/>
      <c r="B6" s="29"/>
      <c r="C6" s="31" t="s">
        <v>53</v>
      </c>
      <c r="D6" s="262" t="s">
        <v>290</v>
      </c>
      <c r="E6" s="262"/>
      <c r="F6" s="262"/>
      <c r="G6" s="262"/>
      <c r="H6" s="262"/>
      <c r="I6" s="262"/>
      <c r="J6" s="262"/>
      <c r="K6" s="262"/>
      <c r="L6" s="29"/>
      <c r="M6" s="29"/>
      <c r="N6" s="29"/>
      <c r="O6" s="29"/>
      <c r="P6" s="32"/>
    </row>
    <row r="7" spans="1:16">
      <c r="A7" s="29"/>
      <c r="B7" s="29"/>
      <c r="C7" s="31" t="s">
        <v>54</v>
      </c>
      <c r="D7" s="262" t="s">
        <v>291</v>
      </c>
      <c r="E7" s="262"/>
      <c r="F7" s="262"/>
      <c r="G7" s="262"/>
      <c r="H7" s="262"/>
      <c r="I7" s="262"/>
      <c r="J7" s="262"/>
      <c r="K7" s="262"/>
      <c r="L7" s="29"/>
      <c r="M7" s="29"/>
      <c r="N7" s="29"/>
      <c r="O7" s="29"/>
      <c r="P7" s="32"/>
    </row>
    <row r="8" spans="1:16" ht="11.25" customHeight="1">
      <c r="A8" s="29"/>
      <c r="B8" s="29"/>
      <c r="C8" s="111" t="s">
        <v>20</v>
      </c>
      <c r="D8" s="262"/>
      <c r="E8" s="262"/>
      <c r="F8" s="262"/>
      <c r="G8" s="262"/>
      <c r="H8" s="262"/>
      <c r="I8" s="262"/>
      <c r="J8" s="262"/>
      <c r="K8" s="262"/>
      <c r="L8" s="29"/>
      <c r="M8" s="29"/>
      <c r="N8" s="29"/>
      <c r="O8" s="29"/>
      <c r="P8" s="32"/>
    </row>
    <row r="9" spans="1:16" ht="15" customHeight="1">
      <c r="A9" s="264" t="s">
        <v>292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</row>
    <row r="10" spans="1:16">
      <c r="A10" s="29"/>
      <c r="B10" s="29"/>
      <c r="C10" s="29"/>
      <c r="D10" s="131"/>
      <c r="E10" s="29"/>
      <c r="F10" s="29"/>
      <c r="G10" s="29"/>
      <c r="H10" s="29"/>
      <c r="I10" s="29"/>
      <c r="J10" s="263" t="s">
        <v>55</v>
      </c>
      <c r="K10" s="263"/>
      <c r="L10" s="263"/>
      <c r="M10" s="263"/>
      <c r="N10" s="33">
        <f>P30</f>
        <v>0</v>
      </c>
      <c r="O10" s="29"/>
      <c r="P10" s="32"/>
    </row>
    <row r="11" spans="1:16">
      <c r="A11" s="34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65" t="s">
        <v>8</v>
      </c>
      <c r="M11" s="265"/>
      <c r="N11" s="261"/>
      <c r="O11" s="262"/>
      <c r="P11" s="29"/>
    </row>
    <row r="12" spans="1:16" ht="12" thickBot="1">
      <c r="A12" s="34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118"/>
      <c r="M12" s="118"/>
      <c r="N12" s="121"/>
      <c r="O12" s="121"/>
      <c r="P12" s="29"/>
    </row>
    <row r="13" spans="1:16" ht="12" thickBot="1">
      <c r="A13" s="225" t="s">
        <v>24</v>
      </c>
      <c r="B13" s="267" t="s">
        <v>56</v>
      </c>
      <c r="C13" s="269" t="s">
        <v>57</v>
      </c>
      <c r="D13" s="271" t="s">
        <v>58</v>
      </c>
      <c r="E13" s="273" t="s">
        <v>59</v>
      </c>
      <c r="F13" s="276" t="s">
        <v>60</v>
      </c>
      <c r="G13" s="259"/>
      <c r="H13" s="259"/>
      <c r="I13" s="259"/>
      <c r="J13" s="259"/>
      <c r="K13" s="260"/>
      <c r="L13" s="258" t="s">
        <v>61</v>
      </c>
      <c r="M13" s="259"/>
      <c r="N13" s="259"/>
      <c r="O13" s="259"/>
      <c r="P13" s="260"/>
    </row>
    <row r="14" spans="1:16" ht="78.75" customHeight="1" thickBot="1">
      <c r="A14" s="266"/>
      <c r="B14" s="268"/>
      <c r="C14" s="270"/>
      <c r="D14" s="272"/>
      <c r="E14" s="274"/>
      <c r="F14" s="35" t="s">
        <v>62</v>
      </c>
      <c r="G14" s="119" t="s">
        <v>68</v>
      </c>
      <c r="H14" s="119" t="s">
        <v>63</v>
      </c>
      <c r="I14" s="119" t="s">
        <v>64</v>
      </c>
      <c r="J14" s="119" t="s">
        <v>65</v>
      </c>
      <c r="K14" s="36" t="s">
        <v>66</v>
      </c>
      <c r="L14" s="37" t="s">
        <v>62</v>
      </c>
      <c r="M14" s="119" t="s">
        <v>63</v>
      </c>
      <c r="N14" s="119" t="s">
        <v>64</v>
      </c>
      <c r="O14" s="119" t="s">
        <v>65</v>
      </c>
      <c r="P14" s="36" t="s">
        <v>66</v>
      </c>
    </row>
    <row r="15" spans="1:16">
      <c r="A15" s="44"/>
      <c r="B15" s="38"/>
      <c r="C15" s="149"/>
      <c r="D15" s="150"/>
      <c r="E15" s="151"/>
      <c r="F15" s="39"/>
      <c r="G15" s="40"/>
      <c r="H15" s="106">
        <v>0</v>
      </c>
      <c r="I15" s="106">
        <v>0</v>
      </c>
      <c r="J15" s="106">
        <v>0</v>
      </c>
      <c r="K15" s="41"/>
      <c r="L15" s="187"/>
      <c r="M15" s="188"/>
      <c r="N15" s="188"/>
      <c r="O15" s="188"/>
      <c r="P15" s="189"/>
    </row>
    <row r="16" spans="1:16">
      <c r="A16" s="54">
        <v>1</v>
      </c>
      <c r="B16" s="71"/>
      <c r="C16" s="71" t="s">
        <v>125</v>
      </c>
      <c r="D16" s="152" t="s">
        <v>126</v>
      </c>
      <c r="E16" s="153">
        <v>216</v>
      </c>
      <c r="F16" s="127"/>
      <c r="G16" s="128"/>
      <c r="H16" s="106"/>
      <c r="I16" s="106"/>
      <c r="J16" s="106"/>
      <c r="K16" s="126"/>
      <c r="L16" s="127"/>
      <c r="M16" s="128"/>
      <c r="N16" s="128"/>
      <c r="O16" s="128"/>
      <c r="P16" s="126"/>
    </row>
    <row r="17" spans="1:16">
      <c r="A17" s="54">
        <v>2</v>
      </c>
      <c r="B17" s="71"/>
      <c r="C17" s="71" t="s">
        <v>127</v>
      </c>
      <c r="D17" s="152" t="s">
        <v>120</v>
      </c>
      <c r="E17" s="153">
        <v>2</v>
      </c>
      <c r="F17" s="127"/>
      <c r="G17" s="128"/>
      <c r="H17" s="106"/>
      <c r="I17" s="106"/>
      <c r="J17" s="106"/>
      <c r="K17" s="126"/>
      <c r="L17" s="127"/>
      <c r="M17" s="128"/>
      <c r="N17" s="128"/>
      <c r="O17" s="128"/>
      <c r="P17" s="126"/>
    </row>
    <row r="18" spans="1:16">
      <c r="A18" s="54">
        <v>3</v>
      </c>
      <c r="B18" s="71"/>
      <c r="C18" s="71" t="s">
        <v>128</v>
      </c>
      <c r="D18" s="152" t="s">
        <v>120</v>
      </c>
      <c r="E18" s="153">
        <v>1</v>
      </c>
      <c r="F18" s="127"/>
      <c r="G18" s="128"/>
      <c r="H18" s="106"/>
      <c r="I18" s="106"/>
      <c r="J18" s="106"/>
      <c r="K18" s="126"/>
      <c r="L18" s="127"/>
      <c r="M18" s="128"/>
      <c r="N18" s="128"/>
      <c r="O18" s="128"/>
      <c r="P18" s="126"/>
    </row>
    <row r="19" spans="1:16">
      <c r="A19" s="54">
        <v>4</v>
      </c>
      <c r="B19" s="71"/>
      <c r="C19" s="71" t="s">
        <v>129</v>
      </c>
      <c r="D19" s="152" t="s">
        <v>120</v>
      </c>
      <c r="E19" s="153">
        <v>1</v>
      </c>
      <c r="F19" s="127"/>
      <c r="G19" s="128"/>
      <c r="H19" s="106"/>
      <c r="I19" s="106"/>
      <c r="J19" s="106"/>
      <c r="K19" s="126"/>
      <c r="L19" s="127"/>
      <c r="M19" s="128"/>
      <c r="N19" s="128"/>
      <c r="O19" s="128"/>
      <c r="P19" s="126"/>
    </row>
    <row r="20" spans="1:16">
      <c r="A20" s="54">
        <v>5</v>
      </c>
      <c r="B20" s="71"/>
      <c r="C20" s="71" t="s">
        <v>130</v>
      </c>
      <c r="D20" s="152" t="s">
        <v>120</v>
      </c>
      <c r="E20" s="153">
        <v>1</v>
      </c>
      <c r="F20" s="127"/>
      <c r="G20" s="128"/>
      <c r="H20" s="106"/>
      <c r="I20" s="106"/>
      <c r="J20" s="106"/>
      <c r="K20" s="126"/>
      <c r="L20" s="127"/>
      <c r="M20" s="128"/>
      <c r="N20" s="128"/>
      <c r="O20" s="128"/>
      <c r="P20" s="126"/>
    </row>
    <row r="21" spans="1:16">
      <c r="A21" s="54">
        <v>6</v>
      </c>
      <c r="B21" s="71"/>
      <c r="C21" s="71" t="s">
        <v>287</v>
      </c>
      <c r="D21" s="152" t="s">
        <v>120</v>
      </c>
      <c r="E21" s="153">
        <v>1</v>
      </c>
      <c r="F21" s="127"/>
      <c r="G21" s="128"/>
      <c r="H21" s="106"/>
      <c r="I21" s="106"/>
      <c r="J21" s="106"/>
      <c r="K21" s="126"/>
      <c r="L21" s="127"/>
      <c r="M21" s="128"/>
      <c r="N21" s="128"/>
      <c r="O21" s="128"/>
      <c r="P21" s="126"/>
    </row>
    <row r="22" spans="1:16" ht="14.25" customHeight="1">
      <c r="A22" s="54">
        <v>7</v>
      </c>
      <c r="B22" s="71"/>
      <c r="C22" s="71" t="s">
        <v>131</v>
      </c>
      <c r="D22" s="152" t="s">
        <v>120</v>
      </c>
      <c r="E22" s="153">
        <v>5</v>
      </c>
      <c r="F22" s="127"/>
      <c r="G22" s="128"/>
      <c r="H22" s="106"/>
      <c r="I22" s="106"/>
      <c r="J22" s="106"/>
      <c r="K22" s="126"/>
      <c r="L22" s="127"/>
      <c r="M22" s="128"/>
      <c r="N22" s="128"/>
      <c r="O22" s="128"/>
      <c r="P22" s="126"/>
    </row>
    <row r="23" spans="1:16">
      <c r="A23" s="54">
        <v>8</v>
      </c>
      <c r="B23" s="71"/>
      <c r="C23" s="71" t="s">
        <v>288</v>
      </c>
      <c r="D23" s="152" t="s">
        <v>120</v>
      </c>
      <c r="E23" s="153">
        <v>1</v>
      </c>
      <c r="F23" s="127"/>
      <c r="G23" s="128"/>
      <c r="H23" s="106"/>
      <c r="I23" s="106"/>
      <c r="J23" s="106"/>
      <c r="K23" s="126"/>
      <c r="L23" s="127"/>
      <c r="M23" s="128"/>
      <c r="N23" s="128"/>
      <c r="O23" s="128"/>
      <c r="P23" s="126"/>
    </row>
    <row r="24" spans="1:16">
      <c r="A24" s="54">
        <v>9</v>
      </c>
      <c r="B24" s="71"/>
      <c r="C24" s="71" t="s">
        <v>132</v>
      </c>
      <c r="D24" s="152" t="s">
        <v>120</v>
      </c>
      <c r="E24" s="153">
        <v>1</v>
      </c>
      <c r="F24" s="127"/>
      <c r="G24" s="128"/>
      <c r="H24" s="106"/>
      <c r="I24" s="106"/>
      <c r="J24" s="106"/>
      <c r="K24" s="126"/>
      <c r="L24" s="127"/>
      <c r="M24" s="128"/>
      <c r="N24" s="128"/>
      <c r="O24" s="128"/>
      <c r="P24" s="126"/>
    </row>
    <row r="25" spans="1:16">
      <c r="A25" s="54">
        <v>10</v>
      </c>
      <c r="B25" s="71"/>
      <c r="C25" s="71" t="s">
        <v>133</v>
      </c>
      <c r="D25" s="152" t="s">
        <v>294</v>
      </c>
      <c r="E25" s="153">
        <v>1</v>
      </c>
      <c r="F25" s="127"/>
      <c r="G25" s="128"/>
      <c r="H25" s="106"/>
      <c r="I25" s="106"/>
      <c r="J25" s="106"/>
      <c r="K25" s="126"/>
      <c r="L25" s="127"/>
      <c r="M25" s="128"/>
      <c r="N25" s="128"/>
      <c r="O25" s="128"/>
      <c r="P25" s="126"/>
    </row>
    <row r="26" spans="1:16">
      <c r="A26" s="54">
        <v>11</v>
      </c>
      <c r="B26" s="71"/>
      <c r="C26" s="71" t="s">
        <v>135</v>
      </c>
      <c r="D26" s="152" t="s">
        <v>136</v>
      </c>
      <c r="E26" s="153">
        <v>1</v>
      </c>
      <c r="F26" s="127"/>
      <c r="G26" s="128"/>
      <c r="H26" s="106"/>
      <c r="I26" s="106"/>
      <c r="J26" s="106"/>
      <c r="K26" s="126"/>
      <c r="L26" s="127"/>
      <c r="M26" s="128"/>
      <c r="N26" s="128"/>
      <c r="O26" s="128"/>
      <c r="P26" s="126"/>
    </row>
    <row r="27" spans="1:16">
      <c r="A27" s="54">
        <v>12</v>
      </c>
      <c r="B27" s="71"/>
      <c r="C27" s="71" t="s">
        <v>137</v>
      </c>
      <c r="D27" s="152" t="s">
        <v>120</v>
      </c>
      <c r="E27" s="153">
        <v>1</v>
      </c>
      <c r="F27" s="127"/>
      <c r="G27" s="128"/>
      <c r="H27" s="106"/>
      <c r="I27" s="106"/>
      <c r="J27" s="106"/>
      <c r="K27" s="126"/>
      <c r="L27" s="127"/>
      <c r="M27" s="128"/>
      <c r="N27" s="128"/>
      <c r="O27" s="128"/>
      <c r="P27" s="126"/>
    </row>
    <row r="28" spans="1:16">
      <c r="A28" s="54">
        <v>13</v>
      </c>
      <c r="B28" s="71"/>
      <c r="C28" s="154" t="s">
        <v>138</v>
      </c>
      <c r="D28" s="155" t="s">
        <v>120</v>
      </c>
      <c r="E28" s="156">
        <v>1</v>
      </c>
      <c r="F28" s="127"/>
      <c r="G28" s="128"/>
      <c r="H28" s="106"/>
      <c r="I28" s="106"/>
      <c r="J28" s="106"/>
      <c r="K28" s="126"/>
      <c r="L28" s="127"/>
      <c r="M28" s="128"/>
      <c r="N28" s="128"/>
      <c r="O28" s="128"/>
      <c r="P28" s="126"/>
    </row>
    <row r="29" spans="1:16" ht="12" thickBot="1">
      <c r="A29" s="42">
        <f>IF(E29&gt;0,IF(F29&gt;0,1+MAX(A20:A28),0),0)</f>
        <v>0</v>
      </c>
      <c r="B29" s="154"/>
      <c r="C29" s="154"/>
      <c r="D29" s="155"/>
      <c r="E29" s="156"/>
      <c r="F29" s="127">
        <f t="shared" ref="F29" si="0">IF(H29&gt;0.001,H29/G29,0)</f>
        <v>0</v>
      </c>
      <c r="G29" s="128">
        <f t="shared" ref="G29" si="1">IF(H29&gt;0.001,7,0)</f>
        <v>0</v>
      </c>
      <c r="H29" s="106">
        <v>0</v>
      </c>
      <c r="I29" s="106">
        <v>0</v>
      </c>
      <c r="J29" s="106">
        <v>0</v>
      </c>
      <c r="K29" s="126">
        <f t="shared" ref="K29" si="2">SUM(H29:J29)</f>
        <v>0</v>
      </c>
      <c r="L29" s="137">
        <f t="shared" ref="L29" si="3">ROUND($E29*F29,2)</f>
        <v>0</v>
      </c>
      <c r="M29" s="138">
        <f t="shared" ref="M29:O29" si="4">ROUND($E29*H29,2)</f>
        <v>0</v>
      </c>
      <c r="N29" s="138">
        <f t="shared" si="4"/>
        <v>0</v>
      </c>
      <c r="O29" s="138">
        <f t="shared" si="4"/>
        <v>0</v>
      </c>
      <c r="P29" s="139">
        <f t="shared" ref="P29" si="5">SUM(M29:O29)</f>
        <v>0</v>
      </c>
    </row>
    <row r="30" spans="1:16" ht="15.75" customHeight="1" thickBot="1">
      <c r="A30" s="277" t="s">
        <v>76</v>
      </c>
      <c r="B30" s="278"/>
      <c r="C30" s="278"/>
      <c r="D30" s="278"/>
      <c r="E30" s="278"/>
      <c r="F30" s="278"/>
      <c r="G30" s="278"/>
      <c r="H30" s="278"/>
      <c r="I30" s="278"/>
      <c r="J30" s="278"/>
      <c r="K30" s="279"/>
      <c r="L30" s="43">
        <f>SUM(L16:L29)</f>
        <v>0</v>
      </c>
      <c r="M30" s="43">
        <f>SUM(M16:M29)</f>
        <v>0</v>
      </c>
      <c r="N30" s="43">
        <f>SUM(N16:N29)</f>
        <v>0</v>
      </c>
      <c r="O30" s="43">
        <f>SUM(O16:O29)</f>
        <v>0</v>
      </c>
      <c r="P30" s="74">
        <f>SUM(P16:P29)</f>
        <v>0</v>
      </c>
    </row>
    <row r="31" spans="1:16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8" s="1" customFormat="1">
      <c r="A33" s="1" t="s">
        <v>71</v>
      </c>
      <c r="B33" s="6"/>
      <c r="C33" s="204"/>
      <c r="D33" s="204"/>
      <c r="E33" s="204"/>
      <c r="F33" s="204"/>
      <c r="G33" s="204"/>
      <c r="H33" s="204"/>
    </row>
    <row r="34" spans="1:8" s="1" customFormat="1">
      <c r="A34" s="6"/>
      <c r="B34" s="6"/>
      <c r="C34" s="205" t="s">
        <v>72</v>
      </c>
      <c r="D34" s="205"/>
      <c r="E34" s="205"/>
      <c r="F34" s="205"/>
      <c r="G34" s="205"/>
      <c r="H34" s="205"/>
    </row>
    <row r="35" spans="1:8" s="1" customFormat="1">
      <c r="A35" s="6"/>
      <c r="B35" s="6"/>
      <c r="C35" s="6"/>
      <c r="D35" s="6"/>
      <c r="E35" s="6"/>
      <c r="F35" s="6"/>
      <c r="G35" s="6"/>
      <c r="H35" s="6"/>
    </row>
    <row r="36" spans="1:8" s="1" customFormat="1">
      <c r="A36" s="1" t="s">
        <v>318</v>
      </c>
      <c r="B36" s="6"/>
      <c r="C36" s="6"/>
      <c r="D36" s="6"/>
      <c r="E36" s="6"/>
      <c r="F36" s="6"/>
      <c r="G36" s="6"/>
      <c r="H36" s="6"/>
    </row>
  </sheetData>
  <mergeCells count="21">
    <mergeCell ref="C33:H33"/>
    <mergeCell ref="C34:H34"/>
    <mergeCell ref="A2:J2"/>
    <mergeCell ref="C3:I3"/>
    <mergeCell ref="F13:K13"/>
    <mergeCell ref="A30:K30"/>
    <mergeCell ref="L13:P13"/>
    <mergeCell ref="N11:O11"/>
    <mergeCell ref="D4:K4"/>
    <mergeCell ref="D5:K5"/>
    <mergeCell ref="D6:K6"/>
    <mergeCell ref="D7:K7"/>
    <mergeCell ref="D8:K8"/>
    <mergeCell ref="J10:M10"/>
    <mergeCell ref="A9:P9"/>
    <mergeCell ref="L11:M11"/>
    <mergeCell ref="A13:A14"/>
    <mergeCell ref="B13:B14"/>
    <mergeCell ref="C13:C14"/>
    <mergeCell ref="D13:D14"/>
    <mergeCell ref="E13:E14"/>
  </mergeCells>
  <pageMargins left="0.27083333333333331" right="0.21875" top="0.87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P82"/>
  <sheetViews>
    <sheetView zoomScaleNormal="100" workbookViewId="0">
      <selection activeCell="A83" sqref="A83"/>
    </sheetView>
  </sheetViews>
  <sheetFormatPr defaultColWidth="9.140625" defaultRowHeight="15"/>
  <cols>
    <col min="1" max="1" width="4.140625" style="130" customWidth="1"/>
    <col min="2" max="2" width="5.7109375" style="130" customWidth="1"/>
    <col min="3" max="3" width="40" style="130" customWidth="1"/>
    <col min="4" max="4" width="5.42578125" style="130" customWidth="1"/>
    <col min="5" max="5" width="8.7109375" style="130" customWidth="1"/>
    <col min="6" max="6" width="6.28515625" style="130" customWidth="1"/>
    <col min="7" max="7" width="4.28515625" style="130" customWidth="1"/>
    <col min="8" max="10" width="6.7109375" style="130" customWidth="1"/>
    <col min="11" max="11" width="7.5703125" style="130" customWidth="1"/>
    <col min="12" max="15" width="7.7109375" style="130" customWidth="1"/>
    <col min="16" max="16" width="9" style="130" customWidth="1"/>
    <col min="17" max="16384" width="9.140625" style="130"/>
  </cols>
  <sheetData>
    <row r="1" spans="1:16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32"/>
      <c r="L1" s="29"/>
      <c r="M1" s="29"/>
      <c r="N1" s="107"/>
      <c r="O1" s="30" t="s">
        <v>73</v>
      </c>
      <c r="P1" s="129">
        <f>Kopsavilkums!A19</f>
        <v>2</v>
      </c>
    </row>
    <row r="2" spans="1:16">
      <c r="A2" s="275" t="s">
        <v>36</v>
      </c>
      <c r="B2" s="275"/>
      <c r="C2" s="275"/>
      <c r="D2" s="275"/>
      <c r="E2" s="275"/>
      <c r="F2" s="275"/>
      <c r="G2" s="275"/>
      <c r="H2" s="275"/>
      <c r="I2" s="275"/>
      <c r="J2" s="275"/>
      <c r="K2" s="32"/>
      <c r="L2" s="29"/>
      <c r="M2" s="29"/>
      <c r="N2" s="29"/>
      <c r="O2" s="29"/>
      <c r="P2" s="32"/>
    </row>
    <row r="3" spans="1:16">
      <c r="A3" s="185"/>
      <c r="B3" s="185"/>
      <c r="C3" s="215" t="s">
        <v>17</v>
      </c>
      <c r="D3" s="215"/>
      <c r="E3" s="215"/>
      <c r="F3" s="215"/>
      <c r="G3" s="215"/>
      <c r="H3" s="215"/>
      <c r="I3" s="215"/>
      <c r="J3" s="185"/>
      <c r="K3" s="32"/>
      <c r="L3" s="29"/>
      <c r="M3" s="29"/>
      <c r="N3" s="29"/>
      <c r="O3" s="29"/>
      <c r="P3" s="32"/>
    </row>
    <row r="4" spans="1:16">
      <c r="A4" s="29"/>
      <c r="B4" s="29"/>
      <c r="C4" s="30" t="s">
        <v>52</v>
      </c>
      <c r="D4" s="262" t="s">
        <v>289</v>
      </c>
      <c r="E4" s="262"/>
      <c r="F4" s="262"/>
      <c r="G4" s="262"/>
      <c r="H4" s="262"/>
      <c r="I4" s="262"/>
      <c r="J4" s="262"/>
      <c r="K4" s="262"/>
      <c r="L4" s="29"/>
      <c r="M4" s="29"/>
      <c r="N4" s="29"/>
      <c r="O4" s="29"/>
      <c r="P4" s="32"/>
    </row>
    <row r="5" spans="1:16">
      <c r="A5" s="29"/>
      <c r="B5" s="29"/>
      <c r="C5" s="30" t="s">
        <v>18</v>
      </c>
      <c r="D5" s="262" t="s">
        <v>289</v>
      </c>
      <c r="E5" s="262"/>
      <c r="F5" s="262"/>
      <c r="G5" s="262"/>
      <c r="H5" s="262"/>
      <c r="I5" s="262"/>
      <c r="J5" s="262"/>
      <c r="K5" s="262"/>
      <c r="L5" s="29"/>
      <c r="M5" s="29"/>
      <c r="N5" s="29"/>
      <c r="O5" s="29"/>
      <c r="P5" s="32"/>
    </row>
    <row r="6" spans="1:16">
      <c r="A6" s="29"/>
      <c r="B6" s="29"/>
      <c r="C6" s="31" t="s">
        <v>53</v>
      </c>
      <c r="D6" s="262" t="s">
        <v>290</v>
      </c>
      <c r="E6" s="262"/>
      <c r="F6" s="262"/>
      <c r="G6" s="262"/>
      <c r="H6" s="262"/>
      <c r="I6" s="262"/>
      <c r="J6" s="262"/>
      <c r="K6" s="262"/>
      <c r="L6" s="29"/>
      <c r="M6" s="29"/>
      <c r="N6" s="29"/>
      <c r="O6" s="29"/>
      <c r="P6" s="32"/>
    </row>
    <row r="7" spans="1:16">
      <c r="A7" s="29"/>
      <c r="B7" s="29"/>
      <c r="C7" s="31" t="s">
        <v>54</v>
      </c>
      <c r="D7" s="262" t="s">
        <v>291</v>
      </c>
      <c r="E7" s="262"/>
      <c r="F7" s="262"/>
      <c r="G7" s="262"/>
      <c r="H7" s="262"/>
      <c r="I7" s="262"/>
      <c r="J7" s="262"/>
      <c r="K7" s="262"/>
      <c r="L7" s="29"/>
      <c r="M7" s="29"/>
      <c r="N7" s="29"/>
      <c r="O7" s="29"/>
      <c r="P7" s="32"/>
    </row>
    <row r="8" spans="1:16">
      <c r="A8" s="29"/>
      <c r="B8" s="29"/>
      <c r="C8" s="176" t="s">
        <v>20</v>
      </c>
      <c r="D8" s="262"/>
      <c r="E8" s="262"/>
      <c r="F8" s="262"/>
      <c r="G8" s="262"/>
      <c r="H8" s="262"/>
      <c r="I8" s="262"/>
      <c r="J8" s="262"/>
      <c r="K8" s="262"/>
      <c r="L8" s="29"/>
      <c r="M8" s="29"/>
      <c r="N8" s="29"/>
      <c r="O8" s="29"/>
      <c r="P8" s="32"/>
    </row>
    <row r="9" spans="1:16" ht="15" customHeight="1">
      <c r="A9" s="264" t="s">
        <v>293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</row>
    <row r="10" spans="1:16">
      <c r="A10" s="29"/>
      <c r="B10" s="29"/>
      <c r="C10" s="29"/>
      <c r="D10" s="131"/>
      <c r="E10" s="29"/>
      <c r="F10" s="29"/>
      <c r="G10" s="29"/>
      <c r="H10" s="29"/>
      <c r="I10" s="29"/>
      <c r="J10" s="263" t="s">
        <v>55</v>
      </c>
      <c r="K10" s="263"/>
      <c r="L10" s="263"/>
      <c r="M10" s="263"/>
      <c r="N10" s="33">
        <f>P76</f>
        <v>0</v>
      </c>
      <c r="O10" s="29"/>
      <c r="P10" s="32"/>
    </row>
    <row r="11" spans="1:16">
      <c r="A11" s="68"/>
      <c r="B11" s="67"/>
      <c r="C11" s="29"/>
      <c r="D11" s="67"/>
      <c r="E11" s="67"/>
      <c r="F11" s="29"/>
      <c r="G11" s="29"/>
      <c r="H11" s="29"/>
      <c r="I11" s="29"/>
      <c r="J11" s="29"/>
      <c r="K11" s="29"/>
      <c r="L11" s="265" t="s">
        <v>8</v>
      </c>
      <c r="M11" s="265"/>
      <c r="N11" s="261"/>
      <c r="O11" s="262"/>
      <c r="P11" s="29"/>
    </row>
    <row r="12" spans="1:16" ht="15.75" thickBot="1">
      <c r="A12" s="68"/>
      <c r="B12" s="67"/>
      <c r="C12" s="29"/>
      <c r="D12" s="67"/>
      <c r="E12" s="67"/>
      <c r="F12" s="29"/>
      <c r="G12" s="29"/>
      <c r="H12" s="29"/>
      <c r="I12" s="29"/>
      <c r="J12" s="29"/>
      <c r="K12" s="29"/>
      <c r="L12" s="183"/>
      <c r="M12" s="183"/>
      <c r="N12" s="182"/>
      <c r="O12" s="182"/>
      <c r="P12" s="29"/>
    </row>
    <row r="13" spans="1:16" ht="15.75" customHeight="1" thickBot="1">
      <c r="A13" s="225" t="s">
        <v>24</v>
      </c>
      <c r="B13" s="267" t="s">
        <v>56</v>
      </c>
      <c r="C13" s="269" t="s">
        <v>57</v>
      </c>
      <c r="D13" s="271" t="s">
        <v>58</v>
      </c>
      <c r="E13" s="273" t="s">
        <v>59</v>
      </c>
      <c r="F13" s="276" t="s">
        <v>60</v>
      </c>
      <c r="G13" s="259"/>
      <c r="H13" s="259"/>
      <c r="I13" s="259"/>
      <c r="J13" s="259"/>
      <c r="K13" s="260"/>
      <c r="L13" s="258" t="s">
        <v>61</v>
      </c>
      <c r="M13" s="259"/>
      <c r="N13" s="259"/>
      <c r="O13" s="259"/>
      <c r="P13" s="260"/>
    </row>
    <row r="14" spans="1:16" ht="78.75" customHeight="1" thickBot="1">
      <c r="A14" s="226"/>
      <c r="B14" s="281"/>
      <c r="C14" s="282"/>
      <c r="D14" s="283"/>
      <c r="E14" s="284"/>
      <c r="F14" s="35" t="s">
        <v>62</v>
      </c>
      <c r="G14" s="184" t="s">
        <v>68</v>
      </c>
      <c r="H14" s="184" t="s">
        <v>63</v>
      </c>
      <c r="I14" s="184" t="s">
        <v>64</v>
      </c>
      <c r="J14" s="184" t="s">
        <v>65</v>
      </c>
      <c r="K14" s="36" t="s">
        <v>66</v>
      </c>
      <c r="L14" s="37" t="s">
        <v>62</v>
      </c>
      <c r="M14" s="184" t="s">
        <v>63</v>
      </c>
      <c r="N14" s="184" t="s">
        <v>64</v>
      </c>
      <c r="O14" s="184" t="s">
        <v>65</v>
      </c>
      <c r="P14" s="36" t="s">
        <v>66</v>
      </c>
    </row>
    <row r="15" spans="1:16">
      <c r="A15" s="44"/>
      <c r="B15" s="180"/>
      <c r="C15" s="143"/>
      <c r="D15" s="144"/>
      <c r="E15" s="145"/>
      <c r="F15" s="80"/>
      <c r="G15" s="49"/>
      <c r="H15" s="49"/>
      <c r="I15" s="49"/>
      <c r="J15" s="49"/>
      <c r="K15" s="50"/>
      <c r="L15" s="48"/>
      <c r="M15" s="49"/>
      <c r="N15" s="49"/>
      <c r="O15" s="49"/>
      <c r="P15" s="50"/>
    </row>
    <row r="16" spans="1:16">
      <c r="A16" s="54">
        <v>1</v>
      </c>
      <c r="B16" s="14"/>
      <c r="C16" s="55" t="s">
        <v>139</v>
      </c>
      <c r="D16" s="56" t="s">
        <v>134</v>
      </c>
      <c r="E16" s="57">
        <v>1135</v>
      </c>
      <c r="F16" s="127"/>
      <c r="G16" s="128"/>
      <c r="H16" s="106"/>
      <c r="I16" s="106"/>
      <c r="J16" s="106"/>
      <c r="K16" s="126"/>
      <c r="L16" s="127"/>
      <c r="M16" s="128"/>
      <c r="N16" s="128"/>
      <c r="O16" s="128"/>
      <c r="P16" s="126"/>
    </row>
    <row r="17" spans="1:16">
      <c r="A17" s="54">
        <v>2</v>
      </c>
      <c r="B17" s="14"/>
      <c r="C17" s="55" t="s">
        <v>140</v>
      </c>
      <c r="D17" s="56" t="s">
        <v>126</v>
      </c>
      <c r="E17" s="57">
        <v>195.3</v>
      </c>
      <c r="F17" s="127"/>
      <c r="G17" s="128"/>
      <c r="H17" s="106"/>
      <c r="I17" s="106"/>
      <c r="J17" s="106"/>
      <c r="K17" s="126"/>
      <c r="L17" s="127"/>
      <c r="M17" s="128"/>
      <c r="N17" s="128"/>
      <c r="O17" s="128"/>
      <c r="P17" s="126"/>
    </row>
    <row r="18" spans="1:16">
      <c r="A18" s="54">
        <v>3</v>
      </c>
      <c r="B18" s="14"/>
      <c r="C18" s="55" t="s">
        <v>141</v>
      </c>
      <c r="D18" s="56" t="s">
        <v>126</v>
      </c>
      <c r="E18" s="57">
        <v>195.3</v>
      </c>
      <c r="F18" s="127"/>
      <c r="G18" s="128"/>
      <c r="H18" s="106"/>
      <c r="I18" s="106"/>
      <c r="J18" s="106"/>
      <c r="K18" s="126"/>
      <c r="L18" s="127"/>
      <c r="M18" s="128"/>
      <c r="N18" s="128"/>
      <c r="O18" s="128"/>
      <c r="P18" s="126"/>
    </row>
    <row r="19" spans="1:16">
      <c r="A19" s="54">
        <f t="shared" ref="A19:A20" si="0">IF(E19&gt;0,IF(F19&gt;0,1+MAX(A4:A18),0),0)</f>
        <v>0</v>
      </c>
      <c r="B19" s="14"/>
      <c r="C19" s="53" t="s">
        <v>142</v>
      </c>
      <c r="D19" s="56" t="s">
        <v>143</v>
      </c>
      <c r="E19" s="57">
        <v>1.6823700000000004</v>
      </c>
      <c r="F19" s="127"/>
      <c r="G19" s="128"/>
      <c r="H19" s="106"/>
      <c r="I19" s="106"/>
      <c r="J19" s="106"/>
      <c r="K19" s="126"/>
      <c r="L19" s="127"/>
      <c r="M19" s="128"/>
      <c r="N19" s="128"/>
      <c r="O19" s="128"/>
      <c r="P19" s="126"/>
    </row>
    <row r="20" spans="1:16">
      <c r="A20" s="54">
        <f t="shared" si="0"/>
        <v>0</v>
      </c>
      <c r="B20" s="14"/>
      <c r="C20" s="53" t="s">
        <v>144</v>
      </c>
      <c r="D20" s="56" t="s">
        <v>136</v>
      </c>
      <c r="E20" s="57">
        <v>195.3</v>
      </c>
      <c r="F20" s="127"/>
      <c r="G20" s="128"/>
      <c r="H20" s="106"/>
      <c r="I20" s="106"/>
      <c r="J20" s="106"/>
      <c r="K20" s="126"/>
      <c r="L20" s="127"/>
      <c r="M20" s="128"/>
      <c r="N20" s="128"/>
      <c r="O20" s="128"/>
      <c r="P20" s="126"/>
    </row>
    <row r="21" spans="1:16">
      <c r="A21" s="54">
        <v>4</v>
      </c>
      <c r="B21" s="14"/>
      <c r="C21" s="52" t="s">
        <v>145</v>
      </c>
      <c r="D21" s="56" t="s">
        <v>126</v>
      </c>
      <c r="E21" s="57">
        <v>195.3</v>
      </c>
      <c r="F21" s="127"/>
      <c r="G21" s="128"/>
      <c r="H21" s="106"/>
      <c r="I21" s="106"/>
      <c r="J21" s="106"/>
      <c r="K21" s="126"/>
      <c r="L21" s="127"/>
      <c r="M21" s="128"/>
      <c r="N21" s="128"/>
      <c r="O21" s="128"/>
      <c r="P21" s="126"/>
    </row>
    <row r="22" spans="1:16">
      <c r="A22" s="54"/>
      <c r="B22" s="14"/>
      <c r="C22" s="53" t="s">
        <v>300</v>
      </c>
      <c r="D22" s="56" t="s">
        <v>134</v>
      </c>
      <c r="E22" s="57">
        <f>E21*0.62*1.1</f>
        <v>133.19460000000004</v>
      </c>
      <c r="F22" s="127"/>
      <c r="G22" s="128"/>
      <c r="H22" s="106"/>
      <c r="I22" s="106"/>
      <c r="J22" s="106"/>
      <c r="K22" s="126"/>
      <c r="L22" s="127"/>
      <c r="M22" s="128"/>
      <c r="N22" s="128"/>
      <c r="O22" s="128"/>
      <c r="P22" s="126"/>
    </row>
    <row r="23" spans="1:16" ht="22.5">
      <c r="A23" s="54">
        <f>IF(E23&gt;0,IF(F23&gt;0,1+MAX(A7:A21),0),0)</f>
        <v>0</v>
      </c>
      <c r="B23" s="14"/>
      <c r="C23" s="53" t="s">
        <v>301</v>
      </c>
      <c r="D23" s="56" t="s">
        <v>134</v>
      </c>
      <c r="E23" s="57">
        <f>E21*0.42*1.1</f>
        <v>90.2286</v>
      </c>
      <c r="F23" s="127"/>
      <c r="G23" s="128"/>
      <c r="H23" s="106"/>
      <c r="I23" s="106"/>
      <c r="J23" s="106"/>
      <c r="K23" s="126"/>
      <c r="L23" s="127"/>
      <c r="M23" s="128"/>
      <c r="N23" s="128"/>
      <c r="O23" s="128"/>
      <c r="P23" s="126"/>
    </row>
    <row r="24" spans="1:16">
      <c r="A24" s="54">
        <f>IF(E24&gt;0,IF(F24&gt;0,1+MAX(A8:A23),0),0)</f>
        <v>0</v>
      </c>
      <c r="B24" s="14"/>
      <c r="C24" s="53" t="s">
        <v>144</v>
      </c>
      <c r="D24" s="56" t="s">
        <v>120</v>
      </c>
      <c r="E24" s="57">
        <v>585.90000000000009</v>
      </c>
      <c r="F24" s="127"/>
      <c r="G24" s="128"/>
      <c r="H24" s="106"/>
      <c r="I24" s="106"/>
      <c r="J24" s="106"/>
      <c r="K24" s="126"/>
      <c r="L24" s="127"/>
      <c r="M24" s="128"/>
      <c r="N24" s="128"/>
      <c r="O24" s="128"/>
      <c r="P24" s="126"/>
    </row>
    <row r="25" spans="1:16">
      <c r="A25" s="54">
        <v>5</v>
      </c>
      <c r="B25" s="14"/>
      <c r="C25" s="52" t="s">
        <v>146</v>
      </c>
      <c r="D25" s="56" t="s">
        <v>120</v>
      </c>
      <c r="E25" s="57">
        <v>2</v>
      </c>
      <c r="F25" s="127"/>
      <c r="G25" s="128"/>
      <c r="H25" s="106"/>
      <c r="I25" s="106"/>
      <c r="J25" s="106"/>
      <c r="K25" s="126"/>
      <c r="L25" s="127"/>
      <c r="M25" s="128"/>
      <c r="N25" s="128"/>
      <c r="O25" s="128"/>
      <c r="P25" s="126"/>
    </row>
    <row r="26" spans="1:16">
      <c r="A26" s="54">
        <v>6</v>
      </c>
      <c r="B26" s="14"/>
      <c r="C26" s="52" t="s">
        <v>147</v>
      </c>
      <c r="D26" s="146" t="s">
        <v>120</v>
      </c>
      <c r="E26" s="69">
        <v>2</v>
      </c>
      <c r="F26" s="127"/>
      <c r="G26" s="128"/>
      <c r="H26" s="158"/>
      <c r="I26" s="158"/>
      <c r="J26" s="158"/>
      <c r="K26" s="126"/>
      <c r="L26" s="127"/>
      <c r="M26" s="128"/>
      <c r="N26" s="128"/>
      <c r="O26" s="128"/>
      <c r="P26" s="126"/>
    </row>
    <row r="27" spans="1:16">
      <c r="A27" s="54">
        <f>IF(E27&gt;0,IF(F27&gt;0,1+MAX(A11:A26),0),0)</f>
        <v>0</v>
      </c>
      <c r="B27" s="14"/>
      <c r="C27" s="53" t="s">
        <v>148</v>
      </c>
      <c r="D27" s="146" t="s">
        <v>120</v>
      </c>
      <c r="E27" s="69">
        <v>2</v>
      </c>
      <c r="F27" s="127"/>
      <c r="G27" s="128"/>
      <c r="H27" s="158"/>
      <c r="I27" s="158"/>
      <c r="J27" s="158"/>
      <c r="K27" s="126"/>
      <c r="L27" s="127"/>
      <c r="M27" s="128"/>
      <c r="N27" s="128"/>
      <c r="O27" s="128"/>
      <c r="P27" s="126"/>
    </row>
    <row r="28" spans="1:16">
      <c r="A28" s="54">
        <v>7</v>
      </c>
      <c r="B28" s="14"/>
      <c r="C28" s="52" t="s">
        <v>149</v>
      </c>
      <c r="D28" s="56" t="s">
        <v>126</v>
      </c>
      <c r="E28" s="57">
        <v>195.3</v>
      </c>
      <c r="F28" s="127"/>
      <c r="G28" s="128"/>
      <c r="H28" s="158"/>
      <c r="I28" s="158"/>
      <c r="J28" s="158"/>
      <c r="K28" s="126"/>
      <c r="L28" s="127"/>
      <c r="M28" s="128"/>
      <c r="N28" s="128"/>
      <c r="O28" s="128"/>
      <c r="P28" s="126"/>
    </row>
    <row r="29" spans="1:16">
      <c r="A29" s="54">
        <f>IF(E29&gt;0,IF(F29&gt;0,1+MAX(A13:A28),0),0)</f>
        <v>0</v>
      </c>
      <c r="B29" s="14"/>
      <c r="C29" s="53" t="s">
        <v>150</v>
      </c>
      <c r="D29" s="56" t="s">
        <v>126</v>
      </c>
      <c r="E29" s="57">
        <v>214.83000000000004</v>
      </c>
      <c r="F29" s="127"/>
      <c r="G29" s="128"/>
      <c r="H29" s="158"/>
      <c r="I29" s="158"/>
      <c r="J29" s="158"/>
      <c r="K29" s="126"/>
      <c r="L29" s="127"/>
      <c r="M29" s="128"/>
      <c r="N29" s="128"/>
      <c r="O29" s="128"/>
      <c r="P29" s="126"/>
    </row>
    <row r="30" spans="1:16">
      <c r="A30" s="54">
        <v>8</v>
      </c>
      <c r="B30" s="14"/>
      <c r="C30" s="59" t="s">
        <v>151</v>
      </c>
      <c r="D30" s="56" t="s">
        <v>134</v>
      </c>
      <c r="E30" s="57">
        <f>E16</f>
        <v>1135</v>
      </c>
      <c r="F30" s="127"/>
      <c r="G30" s="128"/>
      <c r="H30" s="158"/>
      <c r="I30" s="158"/>
      <c r="J30" s="158"/>
      <c r="K30" s="126"/>
      <c r="L30" s="127"/>
      <c r="M30" s="128"/>
      <c r="N30" s="128"/>
      <c r="O30" s="128"/>
      <c r="P30" s="126"/>
    </row>
    <row r="31" spans="1:16">
      <c r="A31" s="54">
        <f>IF(E31&gt;0,IF(F31&gt;0,1+MAX(A15:A30),0),0)</f>
        <v>0</v>
      </c>
      <c r="B31" s="14"/>
      <c r="C31" s="53" t="s">
        <v>311</v>
      </c>
      <c r="D31" s="14" t="s">
        <v>134</v>
      </c>
      <c r="E31" s="69">
        <f>E30*1.25</f>
        <v>1418.75</v>
      </c>
      <c r="F31" s="127"/>
      <c r="G31" s="128"/>
      <c r="H31" s="158"/>
      <c r="I31" s="158"/>
      <c r="J31" s="158"/>
      <c r="K31" s="126"/>
      <c r="L31" s="127"/>
      <c r="M31" s="128"/>
      <c r="N31" s="128"/>
      <c r="O31" s="128"/>
      <c r="P31" s="126"/>
    </row>
    <row r="32" spans="1:16">
      <c r="A32" s="54">
        <f>IF(E32&gt;0,IF(F32&gt;0,1+MAX(A16:A31),0),0)</f>
        <v>0</v>
      </c>
      <c r="B32" s="14"/>
      <c r="C32" s="53" t="s">
        <v>310</v>
      </c>
      <c r="D32" s="14" t="s">
        <v>134</v>
      </c>
      <c r="E32" s="57">
        <f>E31</f>
        <v>1418.75</v>
      </c>
      <c r="F32" s="127"/>
      <c r="G32" s="128"/>
      <c r="H32" s="158"/>
      <c r="I32" s="158"/>
      <c r="J32" s="158"/>
      <c r="K32" s="126"/>
      <c r="L32" s="127"/>
      <c r="M32" s="128"/>
      <c r="N32" s="128"/>
      <c r="O32" s="128"/>
      <c r="P32" s="126"/>
    </row>
    <row r="33" spans="1:16">
      <c r="A33" s="54">
        <f>IF(E33&gt;0,IF(F33&gt;0,1+MAX(A17:A32),0),0)</f>
        <v>0</v>
      </c>
      <c r="B33" s="14"/>
      <c r="C33" s="53" t="s">
        <v>152</v>
      </c>
      <c r="D33" s="14" t="s">
        <v>153</v>
      </c>
      <c r="E33" s="57">
        <v>19</v>
      </c>
      <c r="F33" s="127"/>
      <c r="G33" s="128"/>
      <c r="H33" s="158"/>
      <c r="I33" s="158"/>
      <c r="J33" s="158"/>
      <c r="K33" s="126"/>
      <c r="L33" s="127"/>
      <c r="M33" s="128"/>
      <c r="N33" s="128"/>
      <c r="O33" s="128"/>
      <c r="P33" s="126"/>
    </row>
    <row r="34" spans="1:16">
      <c r="A34" s="54">
        <v>9</v>
      </c>
      <c r="B34" s="14"/>
      <c r="C34" s="52" t="s">
        <v>154</v>
      </c>
      <c r="D34" s="14" t="s">
        <v>126</v>
      </c>
      <c r="E34" s="57">
        <v>195.3</v>
      </c>
      <c r="F34" s="127"/>
      <c r="G34" s="128"/>
      <c r="H34" s="106"/>
      <c r="I34" s="106"/>
      <c r="J34" s="106"/>
      <c r="K34" s="126"/>
      <c r="L34" s="127"/>
      <c r="M34" s="128"/>
      <c r="N34" s="128"/>
      <c r="O34" s="128"/>
      <c r="P34" s="126"/>
    </row>
    <row r="35" spans="1:16">
      <c r="A35" s="54">
        <f>IF(E35&gt;0,IF(F35&gt;0,1+MAX(A19:A34),0),0)</f>
        <v>0</v>
      </c>
      <c r="B35" s="14"/>
      <c r="C35" s="53" t="s">
        <v>155</v>
      </c>
      <c r="D35" s="14" t="s">
        <v>126</v>
      </c>
      <c r="E35" s="57">
        <v>210.92400000000004</v>
      </c>
      <c r="F35" s="127"/>
      <c r="G35" s="128"/>
      <c r="H35" s="106"/>
      <c r="I35" s="106"/>
      <c r="J35" s="106"/>
      <c r="K35" s="126"/>
      <c r="L35" s="127"/>
      <c r="M35" s="128"/>
      <c r="N35" s="128"/>
      <c r="O35" s="128"/>
      <c r="P35" s="126"/>
    </row>
    <row r="36" spans="1:16">
      <c r="A36" s="54">
        <v>10</v>
      </c>
      <c r="B36" s="14"/>
      <c r="C36" s="52" t="s">
        <v>156</v>
      </c>
      <c r="D36" s="14" t="s">
        <v>120</v>
      </c>
      <c r="E36" s="57">
        <v>25</v>
      </c>
      <c r="F36" s="127"/>
      <c r="G36" s="128"/>
      <c r="H36" s="106"/>
      <c r="I36" s="106"/>
      <c r="J36" s="106"/>
      <c r="K36" s="126"/>
      <c r="L36" s="127"/>
      <c r="M36" s="128"/>
      <c r="N36" s="128"/>
      <c r="O36" s="128"/>
      <c r="P36" s="126"/>
    </row>
    <row r="37" spans="1:16">
      <c r="A37" s="54">
        <v>11</v>
      </c>
      <c r="B37" s="14"/>
      <c r="C37" s="52" t="s">
        <v>302</v>
      </c>
      <c r="D37" s="14" t="s">
        <v>120</v>
      </c>
      <c r="E37" s="57">
        <v>25</v>
      </c>
      <c r="F37" s="127"/>
      <c r="G37" s="128"/>
      <c r="H37" s="106"/>
      <c r="I37" s="106"/>
      <c r="J37" s="106"/>
      <c r="K37" s="126"/>
      <c r="L37" s="127"/>
      <c r="M37" s="128"/>
      <c r="N37" s="128"/>
      <c r="O37" s="128"/>
      <c r="P37" s="126"/>
    </row>
    <row r="38" spans="1:16">
      <c r="A38" s="54">
        <v>12</v>
      </c>
      <c r="B38" s="14"/>
      <c r="C38" s="52" t="s">
        <v>303</v>
      </c>
      <c r="D38" s="14" t="s">
        <v>120</v>
      </c>
      <c r="E38" s="57">
        <v>25</v>
      </c>
      <c r="F38" s="127"/>
      <c r="G38" s="128"/>
      <c r="H38" s="106"/>
      <c r="I38" s="106"/>
      <c r="J38" s="106"/>
      <c r="K38" s="126"/>
      <c r="L38" s="127"/>
      <c r="M38" s="128"/>
      <c r="N38" s="128"/>
      <c r="O38" s="128"/>
      <c r="P38" s="126"/>
    </row>
    <row r="39" spans="1:16">
      <c r="A39" s="54">
        <f>IF(E39&gt;0,IF(F39&gt;0,1+MAX(A26:A38),0),0)</f>
        <v>0</v>
      </c>
      <c r="B39" s="14"/>
      <c r="C39" s="53" t="s">
        <v>157</v>
      </c>
      <c r="D39" s="14" t="s">
        <v>143</v>
      </c>
      <c r="E39" s="57">
        <v>12.5</v>
      </c>
      <c r="F39" s="127"/>
      <c r="G39" s="128"/>
      <c r="H39" s="106"/>
      <c r="I39" s="106"/>
      <c r="J39" s="106"/>
      <c r="K39" s="126"/>
      <c r="L39" s="127"/>
      <c r="M39" s="128"/>
      <c r="N39" s="128"/>
      <c r="O39" s="128"/>
      <c r="P39" s="126"/>
    </row>
    <row r="40" spans="1:16">
      <c r="A40" s="54">
        <f>IF(E40&gt;0,IF(F40&gt;0,1+MAX(A27:A39),0),0)</f>
        <v>0</v>
      </c>
      <c r="B40" s="14"/>
      <c r="C40" s="53" t="s">
        <v>158</v>
      </c>
      <c r="D40" s="14" t="s">
        <v>143</v>
      </c>
      <c r="E40" s="57">
        <v>1.9</v>
      </c>
      <c r="F40" s="127"/>
      <c r="G40" s="128"/>
      <c r="H40" s="106"/>
      <c r="I40" s="106"/>
      <c r="J40" s="106"/>
      <c r="K40" s="126"/>
      <c r="L40" s="127"/>
      <c r="M40" s="128"/>
      <c r="N40" s="128"/>
      <c r="O40" s="128"/>
      <c r="P40" s="126"/>
    </row>
    <row r="41" spans="1:16">
      <c r="A41" s="54">
        <v>13</v>
      </c>
      <c r="B41" s="14"/>
      <c r="C41" s="52" t="s">
        <v>159</v>
      </c>
      <c r="D41" s="14" t="s">
        <v>120</v>
      </c>
      <c r="E41" s="57">
        <v>5</v>
      </c>
      <c r="F41" s="127"/>
      <c r="G41" s="128"/>
      <c r="H41" s="106"/>
      <c r="I41" s="106"/>
      <c r="J41" s="106"/>
      <c r="K41" s="126"/>
      <c r="L41" s="127"/>
      <c r="M41" s="128"/>
      <c r="N41" s="128"/>
      <c r="O41" s="128"/>
      <c r="P41" s="126"/>
    </row>
    <row r="42" spans="1:16">
      <c r="A42" s="54">
        <f>IF(E42&gt;0,IF(F42&gt;0,1+MAX(A30:A41),0),0)</f>
        <v>0</v>
      </c>
      <c r="B42" s="14"/>
      <c r="C42" s="53" t="s">
        <v>160</v>
      </c>
      <c r="D42" s="14" t="s">
        <v>120</v>
      </c>
      <c r="E42" s="57">
        <v>5</v>
      </c>
      <c r="F42" s="127"/>
      <c r="G42" s="128"/>
      <c r="H42" s="106"/>
      <c r="I42" s="106"/>
      <c r="J42" s="106"/>
      <c r="K42" s="126"/>
      <c r="L42" s="127"/>
      <c r="M42" s="128"/>
      <c r="N42" s="128"/>
      <c r="O42" s="128"/>
      <c r="P42" s="126"/>
    </row>
    <row r="43" spans="1:16">
      <c r="A43" s="54">
        <v>14</v>
      </c>
      <c r="B43" s="14"/>
      <c r="C43" s="52" t="s">
        <v>161</v>
      </c>
      <c r="D43" s="146" t="s">
        <v>126</v>
      </c>
      <c r="E43" s="69">
        <v>79.47</v>
      </c>
      <c r="F43" s="127"/>
      <c r="G43" s="128"/>
      <c r="H43" s="106"/>
      <c r="I43" s="106"/>
      <c r="J43" s="106"/>
      <c r="K43" s="126"/>
      <c r="L43" s="127"/>
      <c r="M43" s="128"/>
      <c r="N43" s="128"/>
      <c r="O43" s="128"/>
      <c r="P43" s="126"/>
    </row>
    <row r="44" spans="1:16">
      <c r="A44" s="54">
        <f>IF(E44&gt;0,IF(F44&gt;0,1+MAX(A32:A43),0),0)</f>
        <v>0</v>
      </c>
      <c r="B44" s="14"/>
      <c r="C44" s="53" t="s">
        <v>162</v>
      </c>
      <c r="D44" s="146" t="s">
        <v>126</v>
      </c>
      <c r="E44" s="69">
        <v>79.47</v>
      </c>
      <c r="F44" s="127"/>
      <c r="G44" s="128"/>
      <c r="H44" s="106"/>
      <c r="I44" s="106"/>
      <c r="J44" s="106"/>
      <c r="K44" s="126"/>
      <c r="L44" s="127"/>
      <c r="M44" s="128"/>
      <c r="N44" s="128"/>
      <c r="O44" s="128"/>
      <c r="P44" s="126"/>
    </row>
    <row r="45" spans="1:16">
      <c r="A45" s="54">
        <v>15</v>
      </c>
      <c r="B45" s="14"/>
      <c r="C45" s="190" t="s">
        <v>163</v>
      </c>
      <c r="D45" s="191" t="s">
        <v>97</v>
      </c>
      <c r="E45" s="192">
        <v>25</v>
      </c>
      <c r="F45" s="127"/>
      <c r="G45" s="128"/>
      <c r="H45" s="106"/>
      <c r="I45" s="106"/>
      <c r="J45" s="106"/>
      <c r="K45" s="126"/>
      <c r="L45" s="127"/>
      <c r="M45" s="128"/>
      <c r="N45" s="128"/>
      <c r="O45" s="128"/>
      <c r="P45" s="126"/>
    </row>
    <row r="46" spans="1:16">
      <c r="A46" s="54">
        <f>IF(E46&gt;0,IF(F46&gt;0,1+MAX(A34:A45),0),0)</f>
        <v>0</v>
      </c>
      <c r="B46" s="14"/>
      <c r="C46" s="193" t="s">
        <v>164</v>
      </c>
      <c r="D46" s="191" t="s">
        <v>120</v>
      </c>
      <c r="E46" s="192">
        <v>25</v>
      </c>
      <c r="F46" s="127"/>
      <c r="G46" s="128"/>
      <c r="H46" s="106"/>
      <c r="I46" s="106"/>
      <c r="J46" s="106"/>
      <c r="K46" s="126"/>
      <c r="L46" s="127"/>
      <c r="M46" s="128"/>
      <c r="N46" s="128"/>
      <c r="O46" s="128"/>
      <c r="P46" s="126"/>
    </row>
    <row r="47" spans="1:16">
      <c r="A47" s="54">
        <v>16</v>
      </c>
      <c r="B47" s="14"/>
      <c r="C47" s="52" t="s">
        <v>165</v>
      </c>
      <c r="D47" s="146" t="s">
        <v>166</v>
      </c>
      <c r="E47" s="69">
        <v>9.3000000000000007</v>
      </c>
      <c r="F47" s="127"/>
      <c r="G47" s="128"/>
      <c r="H47" s="106"/>
      <c r="I47" s="106"/>
      <c r="J47" s="106"/>
      <c r="K47" s="126"/>
      <c r="L47" s="127"/>
      <c r="M47" s="128"/>
      <c r="N47" s="128"/>
      <c r="O47" s="128"/>
      <c r="P47" s="126"/>
    </row>
    <row r="48" spans="1:16">
      <c r="A48" s="54">
        <v>17</v>
      </c>
      <c r="B48" s="14"/>
      <c r="C48" s="55" t="s">
        <v>304</v>
      </c>
      <c r="D48" s="56" t="s">
        <v>134</v>
      </c>
      <c r="E48" s="57">
        <v>46.140000000000008</v>
      </c>
      <c r="F48" s="127"/>
      <c r="G48" s="128"/>
      <c r="H48" s="106"/>
      <c r="I48" s="106"/>
      <c r="J48" s="106"/>
      <c r="K48" s="126"/>
      <c r="L48" s="127"/>
      <c r="M48" s="128"/>
      <c r="N48" s="128"/>
      <c r="O48" s="128"/>
      <c r="P48" s="126"/>
    </row>
    <row r="49" spans="1:16">
      <c r="A49" s="54">
        <v>18</v>
      </c>
      <c r="B49" s="14"/>
      <c r="C49" s="55" t="s">
        <v>141</v>
      </c>
      <c r="D49" s="56" t="s">
        <v>126</v>
      </c>
      <c r="E49" s="57">
        <v>43.21</v>
      </c>
      <c r="F49" s="127"/>
      <c r="G49" s="128"/>
      <c r="H49" s="106"/>
      <c r="I49" s="106"/>
      <c r="J49" s="106"/>
      <c r="K49" s="126"/>
      <c r="L49" s="127"/>
      <c r="M49" s="128"/>
      <c r="N49" s="128"/>
      <c r="O49" s="128"/>
      <c r="P49" s="126"/>
    </row>
    <row r="50" spans="1:16">
      <c r="A50" s="54">
        <f>IF(E50&gt;0,IF(F50&gt;0,1+MAX(A36:A49),0),0)</f>
        <v>0</v>
      </c>
      <c r="B50" s="14"/>
      <c r="C50" s="53" t="s">
        <v>142</v>
      </c>
      <c r="D50" s="56" t="s">
        <v>143</v>
      </c>
      <c r="E50" s="57">
        <v>1.1234599999999999</v>
      </c>
      <c r="F50" s="127"/>
      <c r="G50" s="128"/>
      <c r="H50" s="106"/>
      <c r="I50" s="106"/>
      <c r="J50" s="106"/>
      <c r="K50" s="126"/>
      <c r="L50" s="127"/>
      <c r="M50" s="128"/>
      <c r="N50" s="128"/>
      <c r="O50" s="128"/>
      <c r="P50" s="126"/>
    </row>
    <row r="51" spans="1:16">
      <c r="A51" s="54">
        <f>IF(E51&gt;0,IF(F51&gt;0,1+MAX(A36:A50),0),0)</f>
        <v>0</v>
      </c>
      <c r="B51" s="14"/>
      <c r="C51" s="53" t="s">
        <v>144</v>
      </c>
      <c r="D51" s="56" t="s">
        <v>136</v>
      </c>
      <c r="E51" s="57">
        <v>43.21</v>
      </c>
      <c r="F51" s="127"/>
      <c r="G51" s="128"/>
      <c r="H51" s="106"/>
      <c r="I51" s="106"/>
      <c r="J51" s="106"/>
      <c r="K51" s="126"/>
      <c r="L51" s="127"/>
      <c r="M51" s="128"/>
      <c r="N51" s="128"/>
      <c r="O51" s="128"/>
      <c r="P51" s="126"/>
    </row>
    <row r="52" spans="1:16">
      <c r="A52" s="54">
        <v>19</v>
      </c>
      <c r="B52" s="14"/>
      <c r="C52" s="55" t="s">
        <v>167</v>
      </c>
      <c r="D52" s="56" t="s">
        <v>134</v>
      </c>
      <c r="E52" s="57">
        <v>46.140000000000008</v>
      </c>
      <c r="F52" s="127"/>
      <c r="G52" s="128"/>
      <c r="H52" s="106"/>
      <c r="I52" s="106"/>
      <c r="J52" s="106"/>
      <c r="K52" s="126"/>
      <c r="L52" s="127"/>
      <c r="M52" s="128"/>
      <c r="N52" s="128"/>
      <c r="O52" s="128"/>
      <c r="P52" s="126"/>
    </row>
    <row r="53" spans="1:16" ht="22.5">
      <c r="A53" s="54">
        <f>IF(E53&gt;0,IF(F53&gt;0,1+MAX(A39:A52),0),0)</f>
        <v>0</v>
      </c>
      <c r="B53" s="14"/>
      <c r="C53" s="53" t="s">
        <v>168</v>
      </c>
      <c r="D53" s="56" t="s">
        <v>134</v>
      </c>
      <c r="E53" s="57">
        <v>53.061000000000007</v>
      </c>
      <c r="F53" s="127"/>
      <c r="G53" s="128"/>
      <c r="H53" s="106"/>
      <c r="I53" s="106"/>
      <c r="J53" s="106"/>
      <c r="K53" s="126"/>
      <c r="L53" s="127"/>
      <c r="M53" s="128"/>
      <c r="N53" s="128"/>
      <c r="O53" s="128"/>
      <c r="P53" s="126"/>
    </row>
    <row r="54" spans="1:16" ht="22.5">
      <c r="A54" s="54">
        <f>IF(E54&gt;0,IF(F54&gt;0,1+MAX(A40:A53),0),0)</f>
        <v>0</v>
      </c>
      <c r="B54" s="14"/>
      <c r="C54" s="53" t="s">
        <v>286</v>
      </c>
      <c r="D54" s="14" t="s">
        <v>134</v>
      </c>
      <c r="E54" s="69">
        <v>53.061000000000007</v>
      </c>
      <c r="F54" s="127"/>
      <c r="G54" s="128"/>
      <c r="H54" s="106"/>
      <c r="I54" s="106"/>
      <c r="J54" s="106"/>
      <c r="K54" s="126"/>
      <c r="L54" s="127"/>
      <c r="M54" s="128"/>
      <c r="N54" s="128"/>
      <c r="O54" s="128"/>
      <c r="P54" s="126"/>
    </row>
    <row r="55" spans="1:16">
      <c r="A55" s="54">
        <v>20</v>
      </c>
      <c r="B55" s="14"/>
      <c r="C55" s="52" t="s">
        <v>154</v>
      </c>
      <c r="D55" s="14" t="s">
        <v>126</v>
      </c>
      <c r="E55" s="57">
        <v>20.79</v>
      </c>
      <c r="F55" s="127"/>
      <c r="G55" s="128"/>
      <c r="H55" s="106"/>
      <c r="I55" s="106"/>
      <c r="J55" s="106"/>
      <c r="K55" s="126"/>
      <c r="L55" s="127"/>
      <c r="M55" s="128"/>
      <c r="N55" s="128"/>
      <c r="O55" s="128"/>
      <c r="P55" s="126"/>
    </row>
    <row r="56" spans="1:16">
      <c r="A56" s="54">
        <f t="shared" ref="A56:A74" si="1">IF(E56&gt;0,IF(F56&gt;0,1+MAX(A41:A55),0),0)</f>
        <v>0</v>
      </c>
      <c r="B56" s="14"/>
      <c r="C56" s="53" t="s">
        <v>155</v>
      </c>
      <c r="D56" s="14" t="s">
        <v>126</v>
      </c>
      <c r="E56" s="57">
        <v>22.453199999999999</v>
      </c>
      <c r="F56" s="127"/>
      <c r="G56" s="128"/>
      <c r="H56" s="106"/>
      <c r="I56" s="106"/>
      <c r="J56" s="106"/>
      <c r="K56" s="126"/>
      <c r="L56" s="127"/>
      <c r="M56" s="128"/>
      <c r="N56" s="128"/>
      <c r="O56" s="128"/>
      <c r="P56" s="126"/>
    </row>
    <row r="57" spans="1:16">
      <c r="A57" s="54">
        <v>21</v>
      </c>
      <c r="B57" s="14"/>
      <c r="C57" s="59" t="s">
        <v>151</v>
      </c>
      <c r="D57" s="56" t="s">
        <v>134</v>
      </c>
      <c r="E57" s="57">
        <v>48.44700000000001</v>
      </c>
      <c r="F57" s="127"/>
      <c r="G57" s="128"/>
      <c r="H57" s="106"/>
      <c r="I57" s="106"/>
      <c r="J57" s="106"/>
      <c r="K57" s="126"/>
      <c r="L57" s="127"/>
      <c r="M57" s="128"/>
      <c r="N57" s="128"/>
      <c r="O57" s="128"/>
      <c r="P57" s="126"/>
    </row>
    <row r="58" spans="1:16">
      <c r="A58" s="54">
        <f t="shared" si="1"/>
        <v>0</v>
      </c>
      <c r="B58" s="14"/>
      <c r="C58" s="53" t="s">
        <v>311</v>
      </c>
      <c r="D58" s="14" t="s">
        <v>134</v>
      </c>
      <c r="E58" s="69">
        <v>62.981100000000012</v>
      </c>
      <c r="F58" s="127"/>
      <c r="G58" s="128"/>
      <c r="H58" s="106"/>
      <c r="I58" s="106"/>
      <c r="J58" s="106"/>
      <c r="K58" s="126"/>
      <c r="L58" s="127"/>
      <c r="M58" s="128"/>
      <c r="N58" s="128"/>
      <c r="O58" s="128"/>
      <c r="P58" s="126"/>
    </row>
    <row r="59" spans="1:16">
      <c r="A59" s="54">
        <f t="shared" si="1"/>
        <v>0</v>
      </c>
      <c r="B59" s="14"/>
      <c r="C59" s="53" t="s">
        <v>310</v>
      </c>
      <c r="D59" s="14" t="s">
        <v>134</v>
      </c>
      <c r="E59" s="57">
        <v>62.981100000000012</v>
      </c>
      <c r="F59" s="127"/>
      <c r="G59" s="128"/>
      <c r="H59" s="158"/>
      <c r="I59" s="158"/>
      <c r="J59" s="158"/>
      <c r="K59" s="126"/>
      <c r="L59" s="127"/>
      <c r="M59" s="128"/>
      <c r="N59" s="128"/>
      <c r="O59" s="128"/>
      <c r="P59" s="126"/>
    </row>
    <row r="60" spans="1:16">
      <c r="A60" s="54">
        <f t="shared" si="1"/>
        <v>0</v>
      </c>
      <c r="B60" s="14"/>
      <c r="C60" s="53" t="s">
        <v>152</v>
      </c>
      <c r="D60" s="14" t="s">
        <v>153</v>
      </c>
      <c r="E60" s="57">
        <v>1</v>
      </c>
      <c r="F60" s="127"/>
      <c r="G60" s="128"/>
      <c r="H60" s="158"/>
      <c r="I60" s="158"/>
      <c r="J60" s="158"/>
      <c r="K60" s="126"/>
      <c r="L60" s="127"/>
      <c r="M60" s="128"/>
      <c r="N60" s="128"/>
      <c r="O60" s="128"/>
      <c r="P60" s="126"/>
    </row>
    <row r="61" spans="1:16">
      <c r="A61" s="54">
        <v>22</v>
      </c>
      <c r="B61" s="14"/>
      <c r="C61" s="52" t="s">
        <v>169</v>
      </c>
      <c r="D61" s="146" t="s">
        <v>126</v>
      </c>
      <c r="E61" s="69">
        <v>43.21</v>
      </c>
      <c r="F61" s="127"/>
      <c r="G61" s="128"/>
      <c r="H61" s="158"/>
      <c r="I61" s="158"/>
      <c r="J61" s="158"/>
      <c r="K61" s="126"/>
      <c r="L61" s="127"/>
      <c r="M61" s="128"/>
      <c r="N61" s="128"/>
      <c r="O61" s="128"/>
      <c r="P61" s="126"/>
    </row>
    <row r="62" spans="1:16">
      <c r="A62" s="54">
        <f t="shared" si="1"/>
        <v>0</v>
      </c>
      <c r="B62" s="14"/>
      <c r="C62" s="53" t="s">
        <v>170</v>
      </c>
      <c r="D62" s="146" t="s">
        <v>126</v>
      </c>
      <c r="E62" s="69">
        <v>47.531000000000006</v>
      </c>
      <c r="F62" s="127"/>
      <c r="G62" s="128"/>
      <c r="H62" s="158"/>
      <c r="I62" s="158"/>
      <c r="J62" s="158"/>
      <c r="K62" s="126"/>
      <c r="L62" s="127"/>
      <c r="M62" s="128"/>
      <c r="N62" s="128"/>
      <c r="O62" s="128"/>
      <c r="P62" s="126"/>
    </row>
    <row r="63" spans="1:16">
      <c r="A63" s="54">
        <v>23</v>
      </c>
      <c r="B63" s="14"/>
      <c r="C63" s="52" t="s">
        <v>171</v>
      </c>
      <c r="D63" s="14" t="s">
        <v>134</v>
      </c>
      <c r="E63" s="60">
        <v>23.070000000000004</v>
      </c>
      <c r="F63" s="127"/>
      <c r="G63" s="128"/>
      <c r="H63" s="158"/>
      <c r="I63" s="158"/>
      <c r="J63" s="158"/>
      <c r="K63" s="126"/>
      <c r="L63" s="127"/>
      <c r="M63" s="128"/>
      <c r="N63" s="128"/>
      <c r="O63" s="128"/>
      <c r="P63" s="126"/>
    </row>
    <row r="64" spans="1:16">
      <c r="A64" s="54">
        <f t="shared" si="1"/>
        <v>0</v>
      </c>
      <c r="B64" s="14"/>
      <c r="C64" s="53" t="s">
        <v>172</v>
      </c>
      <c r="D64" s="14" t="s">
        <v>173</v>
      </c>
      <c r="E64" s="60">
        <v>260.92</v>
      </c>
      <c r="F64" s="127"/>
      <c r="G64" s="128"/>
      <c r="H64" s="158"/>
      <c r="I64" s="158"/>
      <c r="J64" s="158"/>
      <c r="K64" s="126"/>
      <c r="L64" s="127"/>
      <c r="M64" s="128"/>
      <c r="N64" s="128"/>
      <c r="O64" s="128"/>
      <c r="P64" s="126"/>
    </row>
    <row r="65" spans="1:16">
      <c r="A65" s="54">
        <f t="shared" si="1"/>
        <v>0</v>
      </c>
      <c r="B65" s="14"/>
      <c r="C65" s="53" t="s">
        <v>174</v>
      </c>
      <c r="D65" s="14" t="s">
        <v>134</v>
      </c>
      <c r="E65" s="60">
        <v>53.06</v>
      </c>
      <c r="F65" s="127"/>
      <c r="G65" s="128"/>
      <c r="H65" s="158"/>
      <c r="I65" s="158"/>
      <c r="J65" s="158"/>
      <c r="K65" s="126"/>
      <c r="L65" s="127"/>
      <c r="M65" s="128"/>
      <c r="N65" s="128"/>
      <c r="O65" s="128"/>
      <c r="P65" s="126"/>
    </row>
    <row r="66" spans="1:16" ht="22.5">
      <c r="A66" s="54">
        <v>24</v>
      </c>
      <c r="B66" s="14"/>
      <c r="C66" s="52" t="s">
        <v>175</v>
      </c>
      <c r="D66" s="14" t="s">
        <v>134</v>
      </c>
      <c r="E66" s="60">
        <v>23.070000000000004</v>
      </c>
      <c r="F66" s="127"/>
      <c r="G66" s="128"/>
      <c r="H66" s="158"/>
      <c r="I66" s="158"/>
      <c r="J66" s="158"/>
      <c r="K66" s="126"/>
      <c r="L66" s="127"/>
      <c r="M66" s="128"/>
      <c r="N66" s="128"/>
      <c r="O66" s="128"/>
      <c r="P66" s="126"/>
    </row>
    <row r="67" spans="1:16">
      <c r="A67" s="54">
        <f t="shared" si="1"/>
        <v>0</v>
      </c>
      <c r="B67" s="14"/>
      <c r="C67" s="53" t="s">
        <v>176</v>
      </c>
      <c r="D67" s="14" t="s">
        <v>173</v>
      </c>
      <c r="E67" s="60">
        <v>6.92</v>
      </c>
      <c r="F67" s="127"/>
      <c r="G67" s="128"/>
      <c r="H67" s="106"/>
      <c r="I67" s="106"/>
      <c r="J67" s="106"/>
      <c r="K67" s="126"/>
      <c r="L67" s="127"/>
      <c r="M67" s="128"/>
      <c r="N67" s="128"/>
      <c r="O67" s="128"/>
      <c r="P67" s="126"/>
    </row>
    <row r="68" spans="1:16">
      <c r="A68" s="54">
        <f t="shared" si="1"/>
        <v>0</v>
      </c>
      <c r="B68" s="14"/>
      <c r="C68" s="53" t="s">
        <v>177</v>
      </c>
      <c r="D68" s="14" t="s">
        <v>173</v>
      </c>
      <c r="E68" s="60">
        <v>92.28</v>
      </c>
      <c r="F68" s="127"/>
      <c r="G68" s="128"/>
      <c r="H68" s="106"/>
      <c r="I68" s="106"/>
      <c r="J68" s="106"/>
      <c r="K68" s="126"/>
      <c r="L68" s="127"/>
      <c r="M68" s="128"/>
      <c r="N68" s="128"/>
      <c r="O68" s="128"/>
      <c r="P68" s="126"/>
    </row>
    <row r="69" spans="1:16">
      <c r="A69" s="54">
        <v>25</v>
      </c>
      <c r="B69" s="14"/>
      <c r="C69" s="52" t="s">
        <v>149</v>
      </c>
      <c r="D69" s="14" t="s">
        <v>126</v>
      </c>
      <c r="E69" s="60">
        <v>20.79</v>
      </c>
      <c r="F69" s="127"/>
      <c r="G69" s="128"/>
      <c r="H69" s="106"/>
      <c r="I69" s="106"/>
      <c r="J69" s="106"/>
      <c r="K69" s="126"/>
      <c r="L69" s="127"/>
      <c r="M69" s="128"/>
      <c r="N69" s="128"/>
      <c r="O69" s="128"/>
      <c r="P69" s="126"/>
    </row>
    <row r="70" spans="1:16">
      <c r="A70" s="54">
        <f t="shared" si="1"/>
        <v>0</v>
      </c>
      <c r="B70" s="14"/>
      <c r="C70" s="53" t="s">
        <v>178</v>
      </c>
      <c r="D70" s="14" t="s">
        <v>126</v>
      </c>
      <c r="E70" s="60">
        <v>22.869</v>
      </c>
      <c r="F70" s="127"/>
      <c r="G70" s="128"/>
      <c r="H70" s="106"/>
      <c r="I70" s="106"/>
      <c r="J70" s="106"/>
      <c r="K70" s="126"/>
      <c r="L70" s="127"/>
      <c r="M70" s="128"/>
      <c r="N70" s="128"/>
      <c r="O70" s="128"/>
      <c r="P70" s="126"/>
    </row>
    <row r="71" spans="1:16">
      <c r="A71" s="54">
        <v>26</v>
      </c>
      <c r="B71" s="14"/>
      <c r="C71" s="194" t="s">
        <v>179</v>
      </c>
      <c r="D71" s="195" t="s">
        <v>108</v>
      </c>
      <c r="E71" s="196">
        <v>20.79</v>
      </c>
      <c r="F71" s="127"/>
      <c r="G71" s="128"/>
      <c r="H71" s="106"/>
      <c r="I71" s="106"/>
      <c r="J71" s="106"/>
      <c r="K71" s="126"/>
      <c r="L71" s="127"/>
      <c r="M71" s="128"/>
      <c r="N71" s="128"/>
      <c r="O71" s="128"/>
      <c r="P71" s="126"/>
    </row>
    <row r="72" spans="1:16">
      <c r="A72" s="54">
        <f t="shared" si="1"/>
        <v>0</v>
      </c>
      <c r="B72" s="14"/>
      <c r="C72" s="197" t="s">
        <v>182</v>
      </c>
      <c r="D72" s="198" t="s">
        <v>180</v>
      </c>
      <c r="E72" s="196">
        <v>20.79</v>
      </c>
      <c r="F72" s="127"/>
      <c r="G72" s="128"/>
      <c r="H72" s="106"/>
      <c r="I72" s="106"/>
      <c r="J72" s="106"/>
      <c r="K72" s="126"/>
      <c r="L72" s="127"/>
      <c r="M72" s="128"/>
      <c r="N72" s="128"/>
      <c r="O72" s="128"/>
      <c r="P72" s="126"/>
    </row>
    <row r="73" spans="1:16">
      <c r="A73" s="54">
        <v>27</v>
      </c>
      <c r="B73" s="14"/>
      <c r="C73" s="194" t="s">
        <v>181</v>
      </c>
      <c r="D73" s="195" t="s">
        <v>108</v>
      </c>
      <c r="E73" s="199">
        <v>15</v>
      </c>
      <c r="F73" s="127"/>
      <c r="G73" s="128"/>
      <c r="H73" s="106"/>
      <c r="I73" s="106"/>
      <c r="J73" s="106"/>
      <c r="K73" s="126"/>
      <c r="L73" s="127"/>
      <c r="M73" s="128"/>
      <c r="N73" s="128"/>
      <c r="O73" s="128"/>
      <c r="P73" s="126"/>
    </row>
    <row r="74" spans="1:16">
      <c r="A74" s="54">
        <f t="shared" si="1"/>
        <v>0</v>
      </c>
      <c r="B74" s="14"/>
      <c r="C74" s="197" t="s">
        <v>183</v>
      </c>
      <c r="D74" s="198" t="s">
        <v>180</v>
      </c>
      <c r="E74" s="199">
        <v>15</v>
      </c>
      <c r="F74" s="127"/>
      <c r="G74" s="128"/>
      <c r="H74" s="106"/>
      <c r="I74" s="106"/>
      <c r="J74" s="106"/>
      <c r="K74" s="126"/>
      <c r="L74" s="127"/>
      <c r="M74" s="128"/>
      <c r="N74" s="128"/>
      <c r="O74" s="128"/>
      <c r="P74" s="126"/>
    </row>
    <row r="75" spans="1:16" ht="15.75" thickBot="1">
      <c r="A75" s="73"/>
      <c r="B75" s="17"/>
      <c r="C75" s="200"/>
      <c r="D75" s="17"/>
      <c r="E75" s="201"/>
      <c r="F75" s="147">
        <f t="shared" ref="F75" si="2">IF(H75&gt;0.001,H75/G75,0)</f>
        <v>0</v>
      </c>
      <c r="G75" s="128">
        <f t="shared" ref="G75" si="3">IF(H75&gt;0.001,5,0)</f>
        <v>0</v>
      </c>
      <c r="H75" s="202"/>
      <c r="I75" s="202"/>
      <c r="J75" s="202"/>
      <c r="K75" s="126">
        <f t="shared" ref="K75" si="4">SUM(H75:J75)</f>
        <v>0</v>
      </c>
      <c r="L75" s="127">
        <f t="shared" ref="L75" si="5">ROUND($E75*F75,2)</f>
        <v>0</v>
      </c>
      <c r="M75" s="128">
        <f t="shared" ref="M75:O75" si="6">ROUND($E75*H75,2)</f>
        <v>0</v>
      </c>
      <c r="N75" s="128">
        <f t="shared" si="6"/>
        <v>0</v>
      </c>
      <c r="O75" s="128">
        <f t="shared" si="6"/>
        <v>0</v>
      </c>
      <c r="P75" s="126">
        <f t="shared" ref="P75" si="7">SUM(M75:O75)</f>
        <v>0</v>
      </c>
    </row>
    <row r="76" spans="1:16" ht="15.75" customHeight="1" thickBot="1">
      <c r="A76" s="277" t="s">
        <v>76</v>
      </c>
      <c r="B76" s="278"/>
      <c r="C76" s="278"/>
      <c r="D76" s="278"/>
      <c r="E76" s="278"/>
      <c r="F76" s="278"/>
      <c r="G76" s="278"/>
      <c r="H76" s="278"/>
      <c r="I76" s="278"/>
      <c r="J76" s="278"/>
      <c r="K76" s="279"/>
      <c r="L76" s="43">
        <f>SUM(L16:L75)</f>
        <v>0</v>
      </c>
      <c r="M76" s="43">
        <f>SUM(M16:M75)</f>
        <v>0</v>
      </c>
      <c r="N76" s="43">
        <f>SUM(N16:N75)</f>
        <v>0</v>
      </c>
      <c r="O76" s="43">
        <f>SUM(O16:O75)</f>
        <v>0</v>
      </c>
      <c r="P76" s="74">
        <f>SUM(P16:P75)</f>
        <v>0</v>
      </c>
    </row>
    <row r="77" spans="1:16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s="1" customFormat="1" ht="11.25">
      <c r="A79" s="1" t="s">
        <v>71</v>
      </c>
      <c r="B79" s="6"/>
      <c r="C79" s="204"/>
      <c r="D79" s="204"/>
      <c r="E79" s="204"/>
      <c r="F79" s="204"/>
      <c r="G79" s="204"/>
      <c r="H79" s="204"/>
    </row>
    <row r="80" spans="1:16" s="1" customFormat="1" ht="11.25">
      <c r="A80" s="6"/>
      <c r="B80" s="6"/>
      <c r="C80" s="205" t="s">
        <v>72</v>
      </c>
      <c r="D80" s="205"/>
      <c r="E80" s="205"/>
      <c r="F80" s="205"/>
      <c r="G80" s="205"/>
      <c r="H80" s="205"/>
    </row>
    <row r="81" spans="1:8" s="1" customFormat="1" ht="11.25">
      <c r="A81" s="6"/>
      <c r="B81" s="6"/>
      <c r="C81" s="6"/>
      <c r="D81" s="6"/>
      <c r="E81" s="6"/>
      <c r="F81" s="6"/>
      <c r="G81" s="6"/>
      <c r="H81" s="6"/>
    </row>
    <row r="82" spans="1:8" s="1" customFormat="1" ht="11.25">
      <c r="A82" s="1" t="s">
        <v>318</v>
      </c>
      <c r="B82" s="6"/>
      <c r="C82" s="6"/>
      <c r="D82" s="6"/>
      <c r="E82" s="6"/>
      <c r="F82" s="6"/>
      <c r="G82" s="6"/>
      <c r="H82" s="6"/>
    </row>
  </sheetData>
  <mergeCells count="22">
    <mergeCell ref="C80:H80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N11:O11"/>
    <mergeCell ref="A76:K76"/>
    <mergeCell ref="C79:H79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P53"/>
  <sheetViews>
    <sheetView zoomScaleNormal="100" workbookViewId="0">
      <selection activeCell="A54" sqref="A54"/>
    </sheetView>
  </sheetViews>
  <sheetFormatPr defaultColWidth="9.140625" defaultRowHeight="15"/>
  <cols>
    <col min="1" max="1" width="4.140625" style="130" customWidth="1"/>
    <col min="2" max="2" width="5.7109375" style="130" customWidth="1"/>
    <col min="3" max="3" width="40.5703125" style="130" customWidth="1"/>
    <col min="4" max="4" width="5.42578125" style="130" customWidth="1"/>
    <col min="5" max="5" width="8.7109375" style="130" customWidth="1"/>
    <col min="6" max="6" width="6.28515625" style="130" customWidth="1"/>
    <col min="7" max="7" width="4.28515625" style="130" customWidth="1"/>
    <col min="8" max="10" width="6.7109375" style="130" customWidth="1"/>
    <col min="11" max="11" width="7.5703125" style="130" customWidth="1"/>
    <col min="12" max="15" width="7.7109375" style="130" customWidth="1"/>
    <col min="16" max="16" width="9" style="130" customWidth="1"/>
    <col min="17" max="16384" width="9.140625" style="130"/>
  </cols>
  <sheetData>
    <row r="1" spans="1:16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32"/>
      <c r="L1" s="29"/>
      <c r="M1" s="29"/>
      <c r="N1" s="29"/>
      <c r="O1" s="30" t="s">
        <v>73</v>
      </c>
      <c r="P1" s="129">
        <f>Kopsavilkums!A20</f>
        <v>3</v>
      </c>
    </row>
    <row r="2" spans="1:16">
      <c r="A2" s="275" t="s">
        <v>38</v>
      </c>
      <c r="B2" s="275"/>
      <c r="C2" s="275"/>
      <c r="D2" s="275"/>
      <c r="E2" s="275"/>
      <c r="F2" s="275"/>
      <c r="G2" s="275"/>
      <c r="H2" s="275"/>
      <c r="I2" s="275"/>
      <c r="J2" s="275"/>
      <c r="K2" s="32"/>
      <c r="L2" s="29"/>
      <c r="M2" s="29"/>
      <c r="N2" s="29"/>
      <c r="O2" s="29"/>
      <c r="P2" s="32"/>
    </row>
    <row r="3" spans="1:16">
      <c r="A3" s="185"/>
      <c r="B3" s="185"/>
      <c r="C3" s="215" t="s">
        <v>17</v>
      </c>
      <c r="D3" s="215"/>
      <c r="E3" s="215"/>
      <c r="F3" s="215"/>
      <c r="G3" s="215"/>
      <c r="H3" s="215"/>
      <c r="I3" s="215"/>
      <c r="J3" s="185"/>
      <c r="K3" s="32"/>
      <c r="L3" s="29"/>
      <c r="M3" s="29"/>
      <c r="N3" s="29"/>
      <c r="O3" s="29"/>
      <c r="P3" s="32"/>
    </row>
    <row r="4" spans="1:16">
      <c r="A4" s="29"/>
      <c r="B4" s="29"/>
      <c r="C4" s="30" t="s">
        <v>52</v>
      </c>
      <c r="D4" s="262" t="s">
        <v>289</v>
      </c>
      <c r="E4" s="262"/>
      <c r="F4" s="262"/>
      <c r="G4" s="262"/>
      <c r="H4" s="262"/>
      <c r="I4" s="262"/>
      <c r="J4" s="262"/>
      <c r="K4" s="262"/>
      <c r="L4" s="29"/>
      <c r="M4" s="29"/>
      <c r="N4" s="29"/>
      <c r="O4" s="29"/>
      <c r="P4" s="32"/>
    </row>
    <row r="5" spans="1:16">
      <c r="A5" s="29"/>
      <c r="B5" s="29"/>
      <c r="C5" s="30" t="s">
        <v>18</v>
      </c>
      <c r="D5" s="262" t="s">
        <v>289</v>
      </c>
      <c r="E5" s="262"/>
      <c r="F5" s="262"/>
      <c r="G5" s="262"/>
      <c r="H5" s="262"/>
      <c r="I5" s="262"/>
      <c r="J5" s="262"/>
      <c r="K5" s="262"/>
      <c r="L5" s="29"/>
      <c r="M5" s="29"/>
      <c r="N5" s="29"/>
      <c r="O5" s="29"/>
      <c r="P5" s="32"/>
    </row>
    <row r="6" spans="1:16">
      <c r="A6" s="29"/>
      <c r="B6" s="29"/>
      <c r="C6" s="31" t="s">
        <v>53</v>
      </c>
      <c r="D6" s="262" t="s">
        <v>290</v>
      </c>
      <c r="E6" s="262"/>
      <c r="F6" s="262"/>
      <c r="G6" s="262"/>
      <c r="H6" s="262"/>
      <c r="I6" s="262"/>
      <c r="J6" s="262"/>
      <c r="K6" s="262"/>
      <c r="L6" s="29"/>
      <c r="M6" s="29"/>
      <c r="N6" s="29"/>
      <c r="O6" s="29"/>
      <c r="P6" s="32"/>
    </row>
    <row r="7" spans="1:16">
      <c r="A7" s="29"/>
      <c r="B7" s="29"/>
      <c r="C7" s="31" t="s">
        <v>54</v>
      </c>
      <c r="D7" s="262" t="s">
        <v>291</v>
      </c>
      <c r="E7" s="262"/>
      <c r="F7" s="262"/>
      <c r="G7" s="262"/>
      <c r="H7" s="262"/>
      <c r="I7" s="262"/>
      <c r="J7" s="262"/>
      <c r="K7" s="262"/>
      <c r="L7" s="29"/>
      <c r="M7" s="29"/>
      <c r="N7" s="29"/>
      <c r="O7" s="29"/>
      <c r="P7" s="32"/>
    </row>
    <row r="8" spans="1:16">
      <c r="A8" s="29"/>
      <c r="B8" s="29"/>
      <c r="C8" s="176" t="s">
        <v>20</v>
      </c>
      <c r="D8" s="262"/>
      <c r="E8" s="262"/>
      <c r="F8" s="262"/>
      <c r="G8" s="262"/>
      <c r="H8" s="262"/>
      <c r="I8" s="262"/>
      <c r="J8" s="262"/>
      <c r="K8" s="262"/>
      <c r="L8" s="29"/>
      <c r="M8" s="29"/>
      <c r="N8" s="29"/>
      <c r="O8" s="29"/>
      <c r="P8" s="32"/>
    </row>
    <row r="9" spans="1:16" ht="15" customHeight="1">
      <c r="A9" s="264" t="s">
        <v>293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</row>
    <row r="10" spans="1:16">
      <c r="A10" s="29"/>
      <c r="B10" s="29"/>
      <c r="C10" s="29"/>
      <c r="D10" s="131"/>
      <c r="E10" s="29"/>
      <c r="F10" s="29"/>
      <c r="G10" s="29"/>
      <c r="H10" s="29"/>
      <c r="I10" s="29"/>
      <c r="J10" s="263" t="s">
        <v>55</v>
      </c>
      <c r="K10" s="263"/>
      <c r="L10" s="263"/>
      <c r="M10" s="263"/>
      <c r="N10" s="33">
        <f>P47</f>
        <v>0</v>
      </c>
      <c r="O10" s="29"/>
      <c r="P10" s="32"/>
    </row>
    <row r="11" spans="1:16">
      <c r="A11" s="68"/>
      <c r="B11" s="67"/>
      <c r="C11" s="29"/>
      <c r="D11" s="67"/>
      <c r="E11" s="67"/>
      <c r="F11" s="29"/>
      <c r="G11" s="29"/>
      <c r="H11" s="29"/>
      <c r="I11" s="29"/>
      <c r="J11" s="29"/>
      <c r="K11" s="29"/>
      <c r="L11" s="265" t="s">
        <v>8</v>
      </c>
      <c r="M11" s="265"/>
      <c r="N11" s="261"/>
      <c r="O11" s="262"/>
      <c r="P11" s="29"/>
    </row>
    <row r="12" spans="1:16" ht="15.75" thickBot="1">
      <c r="A12" s="68"/>
      <c r="B12" s="67"/>
      <c r="C12" s="29"/>
      <c r="D12" s="67"/>
      <c r="E12" s="67"/>
      <c r="F12" s="29"/>
      <c r="G12" s="29"/>
      <c r="H12" s="29"/>
      <c r="I12" s="29"/>
      <c r="J12" s="29"/>
      <c r="K12" s="29"/>
      <c r="L12" s="183"/>
      <c r="M12" s="183"/>
      <c r="N12" s="182"/>
      <c r="O12" s="182"/>
      <c r="P12" s="29"/>
    </row>
    <row r="13" spans="1:16" ht="15.75" customHeight="1" thickBot="1">
      <c r="A13" s="225" t="s">
        <v>24</v>
      </c>
      <c r="B13" s="267" t="s">
        <v>56</v>
      </c>
      <c r="C13" s="269" t="s">
        <v>57</v>
      </c>
      <c r="D13" s="271" t="s">
        <v>58</v>
      </c>
      <c r="E13" s="273" t="s">
        <v>59</v>
      </c>
      <c r="F13" s="276" t="s">
        <v>60</v>
      </c>
      <c r="G13" s="259"/>
      <c r="H13" s="259"/>
      <c r="I13" s="259"/>
      <c r="J13" s="259"/>
      <c r="K13" s="260"/>
      <c r="L13" s="258" t="s">
        <v>61</v>
      </c>
      <c r="M13" s="259"/>
      <c r="N13" s="259"/>
      <c r="O13" s="259"/>
      <c r="P13" s="260"/>
    </row>
    <row r="14" spans="1:16" ht="78.75" customHeight="1" thickBot="1">
      <c r="A14" s="266"/>
      <c r="B14" s="268"/>
      <c r="C14" s="270"/>
      <c r="D14" s="272"/>
      <c r="E14" s="274"/>
      <c r="F14" s="35" t="s">
        <v>62</v>
      </c>
      <c r="G14" s="184" t="s">
        <v>68</v>
      </c>
      <c r="H14" s="184" t="s">
        <v>63</v>
      </c>
      <c r="I14" s="184" t="s">
        <v>64</v>
      </c>
      <c r="J14" s="184" t="s">
        <v>65</v>
      </c>
      <c r="K14" s="36" t="s">
        <v>66</v>
      </c>
      <c r="L14" s="37" t="s">
        <v>62</v>
      </c>
      <c r="M14" s="184" t="s">
        <v>63</v>
      </c>
      <c r="N14" s="184" t="s">
        <v>64</v>
      </c>
      <c r="O14" s="184" t="s">
        <v>65</v>
      </c>
      <c r="P14" s="36" t="s">
        <v>66</v>
      </c>
    </row>
    <row r="15" spans="1:16">
      <c r="A15" s="44"/>
      <c r="B15" s="45"/>
      <c r="C15" s="178"/>
      <c r="D15" s="46"/>
      <c r="E15" s="179"/>
      <c r="F15" s="44"/>
      <c r="G15" s="178"/>
      <c r="H15" s="178"/>
      <c r="I15" s="178"/>
      <c r="J15" s="178"/>
      <c r="K15" s="47"/>
      <c r="L15" s="44"/>
      <c r="M15" s="178"/>
      <c r="N15" s="178"/>
      <c r="O15" s="178"/>
      <c r="P15" s="47"/>
    </row>
    <row r="16" spans="1:16">
      <c r="A16" s="54">
        <v>1</v>
      </c>
      <c r="B16" s="14"/>
      <c r="C16" s="52" t="s">
        <v>184</v>
      </c>
      <c r="D16" s="14" t="s">
        <v>108</v>
      </c>
      <c r="E16" s="60">
        <v>182.32</v>
      </c>
      <c r="F16" s="127"/>
      <c r="G16" s="128"/>
      <c r="H16" s="158"/>
      <c r="I16" s="158"/>
      <c r="J16" s="158"/>
      <c r="K16" s="126"/>
      <c r="L16" s="127"/>
      <c r="M16" s="128"/>
      <c r="N16" s="128"/>
      <c r="O16" s="128"/>
      <c r="P16" s="126"/>
    </row>
    <row r="17" spans="1:16">
      <c r="A17" s="54">
        <v>2</v>
      </c>
      <c r="B17" s="71"/>
      <c r="C17" s="52" t="s">
        <v>185</v>
      </c>
      <c r="D17" s="14" t="s">
        <v>143</v>
      </c>
      <c r="E17" s="60">
        <f>E16*0.6</f>
        <v>109.392</v>
      </c>
      <c r="F17" s="127"/>
      <c r="G17" s="128"/>
      <c r="H17" s="158"/>
      <c r="I17" s="158"/>
      <c r="J17" s="158"/>
      <c r="K17" s="126"/>
      <c r="L17" s="127"/>
      <c r="M17" s="128"/>
      <c r="N17" s="128"/>
      <c r="O17" s="128"/>
      <c r="P17" s="126"/>
    </row>
    <row r="18" spans="1:16" ht="33.75">
      <c r="A18" s="54">
        <v>3</v>
      </c>
      <c r="B18" s="14"/>
      <c r="C18" s="52" t="s">
        <v>308</v>
      </c>
      <c r="D18" s="14" t="s">
        <v>134</v>
      </c>
      <c r="E18" s="60">
        <v>233.38869999999997</v>
      </c>
      <c r="F18" s="127"/>
      <c r="G18" s="128"/>
      <c r="H18" s="158"/>
      <c r="I18" s="158"/>
      <c r="J18" s="158"/>
      <c r="K18" s="126"/>
      <c r="L18" s="127"/>
      <c r="M18" s="128"/>
      <c r="N18" s="128"/>
      <c r="O18" s="128"/>
      <c r="P18" s="126"/>
    </row>
    <row r="19" spans="1:16">
      <c r="A19" s="54">
        <v>4</v>
      </c>
      <c r="B19" s="14"/>
      <c r="C19" s="52" t="s">
        <v>186</v>
      </c>
      <c r="D19" s="14" t="s">
        <v>134</v>
      </c>
      <c r="E19" s="60">
        <v>289.10529999999994</v>
      </c>
      <c r="F19" s="127"/>
      <c r="G19" s="128"/>
      <c r="H19" s="158"/>
      <c r="I19" s="158"/>
      <c r="J19" s="158"/>
      <c r="K19" s="126"/>
      <c r="L19" s="127"/>
      <c r="M19" s="128"/>
      <c r="N19" s="128"/>
      <c r="O19" s="128"/>
      <c r="P19" s="126"/>
    </row>
    <row r="20" spans="1:16">
      <c r="A20" s="54">
        <f t="shared" ref="A20:A27" si="0">IF(E20&gt;0,IF(F20&gt;0,1+MAX(A5:A19),0),0)</f>
        <v>0</v>
      </c>
      <c r="B20" s="14"/>
      <c r="C20" s="53" t="s">
        <v>187</v>
      </c>
      <c r="D20" s="14" t="s">
        <v>173</v>
      </c>
      <c r="E20" s="60">
        <v>867.31589999999983</v>
      </c>
      <c r="F20" s="127"/>
      <c r="G20" s="128"/>
      <c r="H20" s="158"/>
      <c r="I20" s="158"/>
      <c r="J20" s="158"/>
      <c r="K20" s="126"/>
      <c r="L20" s="127"/>
      <c r="M20" s="128"/>
      <c r="N20" s="128"/>
      <c r="O20" s="128"/>
      <c r="P20" s="126"/>
    </row>
    <row r="21" spans="1:16">
      <c r="A21" s="54">
        <v>5</v>
      </c>
      <c r="B21" s="14"/>
      <c r="C21" s="52" t="s">
        <v>188</v>
      </c>
      <c r="D21" s="14" t="s">
        <v>134</v>
      </c>
      <c r="E21" s="60">
        <v>55.716599999999993</v>
      </c>
      <c r="F21" s="127"/>
      <c r="G21" s="128"/>
      <c r="H21" s="158"/>
      <c r="I21" s="158"/>
      <c r="J21" s="158"/>
      <c r="K21" s="126"/>
      <c r="L21" s="127"/>
      <c r="M21" s="128"/>
      <c r="N21" s="128"/>
      <c r="O21" s="128"/>
      <c r="P21" s="126"/>
    </row>
    <row r="22" spans="1:16">
      <c r="A22" s="54">
        <f t="shared" si="0"/>
        <v>0</v>
      </c>
      <c r="B22" s="14"/>
      <c r="C22" s="53" t="s">
        <v>189</v>
      </c>
      <c r="D22" s="14" t="s">
        <v>134</v>
      </c>
      <c r="E22" s="60">
        <v>64.074089999999984</v>
      </c>
      <c r="F22" s="127"/>
      <c r="G22" s="128"/>
      <c r="H22" s="158"/>
      <c r="I22" s="158"/>
      <c r="J22" s="158"/>
      <c r="K22" s="126"/>
      <c r="L22" s="127"/>
      <c r="M22" s="128"/>
      <c r="N22" s="128"/>
      <c r="O22" s="128"/>
      <c r="P22" s="126"/>
    </row>
    <row r="23" spans="1:16">
      <c r="A23" s="54">
        <v>6</v>
      </c>
      <c r="B23" s="14"/>
      <c r="C23" s="62" t="s">
        <v>190</v>
      </c>
      <c r="D23" s="14" t="s">
        <v>134</v>
      </c>
      <c r="E23" s="60">
        <v>233.38869999999997</v>
      </c>
      <c r="F23" s="127"/>
      <c r="G23" s="128"/>
      <c r="H23" s="158"/>
      <c r="I23" s="158"/>
      <c r="J23" s="158"/>
      <c r="K23" s="126"/>
      <c r="L23" s="127"/>
      <c r="M23" s="128"/>
      <c r="N23" s="128"/>
      <c r="O23" s="128"/>
      <c r="P23" s="126"/>
    </row>
    <row r="24" spans="1:16">
      <c r="A24" s="54">
        <f t="shared" si="0"/>
        <v>0</v>
      </c>
      <c r="B24" s="14"/>
      <c r="C24" s="70" t="s">
        <v>176</v>
      </c>
      <c r="D24" s="14" t="s">
        <v>173</v>
      </c>
      <c r="E24" s="60">
        <v>46.68</v>
      </c>
      <c r="F24" s="127"/>
      <c r="G24" s="128"/>
      <c r="H24" s="158"/>
      <c r="I24" s="158"/>
      <c r="J24" s="158"/>
      <c r="K24" s="126"/>
      <c r="L24" s="127"/>
      <c r="M24" s="128"/>
      <c r="N24" s="128"/>
      <c r="O24" s="128"/>
      <c r="P24" s="126"/>
    </row>
    <row r="25" spans="1:16">
      <c r="A25" s="54">
        <f t="shared" si="0"/>
        <v>0</v>
      </c>
      <c r="B25" s="14"/>
      <c r="C25" s="53" t="s">
        <v>191</v>
      </c>
      <c r="D25" s="14" t="s">
        <v>192</v>
      </c>
      <c r="E25" s="60">
        <v>245.05813499999999</v>
      </c>
      <c r="F25" s="127"/>
      <c r="G25" s="128"/>
      <c r="H25" s="158"/>
      <c r="I25" s="158"/>
      <c r="J25" s="158"/>
      <c r="K25" s="126"/>
      <c r="L25" s="127"/>
      <c r="M25" s="128"/>
      <c r="N25" s="128"/>
      <c r="O25" s="128"/>
      <c r="P25" s="126"/>
    </row>
    <row r="26" spans="1:16">
      <c r="A26" s="54">
        <f t="shared" si="0"/>
        <v>0</v>
      </c>
      <c r="B26" s="14"/>
      <c r="C26" s="53" t="s">
        <v>158</v>
      </c>
      <c r="D26" s="14" t="s">
        <v>173</v>
      </c>
      <c r="E26" s="60">
        <v>1706.07</v>
      </c>
      <c r="F26" s="127"/>
      <c r="G26" s="128"/>
      <c r="H26" s="158"/>
      <c r="I26" s="158"/>
      <c r="J26" s="158"/>
      <c r="K26" s="126"/>
      <c r="L26" s="127"/>
      <c r="M26" s="128"/>
      <c r="N26" s="128"/>
      <c r="O26" s="128"/>
      <c r="P26" s="126"/>
    </row>
    <row r="27" spans="1:16">
      <c r="A27" s="54">
        <f t="shared" si="0"/>
        <v>0</v>
      </c>
      <c r="B27" s="14"/>
      <c r="C27" s="53" t="s">
        <v>193</v>
      </c>
      <c r="D27" s="14" t="s">
        <v>120</v>
      </c>
      <c r="E27" s="60">
        <v>934</v>
      </c>
      <c r="F27" s="127"/>
      <c r="G27" s="128"/>
      <c r="H27" s="158"/>
      <c r="I27" s="158"/>
      <c r="J27" s="158"/>
      <c r="K27" s="126"/>
      <c r="L27" s="127"/>
      <c r="M27" s="128"/>
      <c r="N27" s="128"/>
      <c r="O27" s="128"/>
      <c r="P27" s="126"/>
    </row>
    <row r="28" spans="1:16">
      <c r="A28" s="54">
        <v>7</v>
      </c>
      <c r="B28" s="14"/>
      <c r="C28" s="52" t="s">
        <v>171</v>
      </c>
      <c r="D28" s="14" t="s">
        <v>134</v>
      </c>
      <c r="E28" s="60">
        <v>170.48139999999998</v>
      </c>
      <c r="F28" s="127"/>
      <c r="G28" s="128"/>
      <c r="H28" s="158"/>
      <c r="I28" s="158"/>
      <c r="J28" s="158"/>
      <c r="K28" s="126"/>
      <c r="L28" s="127"/>
      <c r="M28" s="128"/>
      <c r="N28" s="128"/>
      <c r="O28" s="128"/>
      <c r="P28" s="126"/>
    </row>
    <row r="29" spans="1:16">
      <c r="A29" s="54">
        <f t="shared" ref="A29:A31" si="1">IF(E29&gt;0,IF(F29&gt;0,1+MAX(A13:A28),0),0)</f>
        <v>0</v>
      </c>
      <c r="B29" s="14"/>
      <c r="C29" s="53" t="s">
        <v>172</v>
      </c>
      <c r="D29" s="14" t="s">
        <v>173</v>
      </c>
      <c r="E29" s="60">
        <v>1022.89</v>
      </c>
      <c r="F29" s="127"/>
      <c r="G29" s="128"/>
      <c r="H29" s="158"/>
      <c r="I29" s="158"/>
      <c r="J29" s="158"/>
      <c r="K29" s="126"/>
      <c r="L29" s="127"/>
      <c r="M29" s="128"/>
      <c r="N29" s="128"/>
      <c r="O29" s="128"/>
      <c r="P29" s="126"/>
    </row>
    <row r="30" spans="1:16">
      <c r="A30" s="54">
        <f t="shared" si="1"/>
        <v>0</v>
      </c>
      <c r="B30" s="14"/>
      <c r="C30" s="53" t="s">
        <v>174</v>
      </c>
      <c r="D30" s="14" t="s">
        <v>134</v>
      </c>
      <c r="E30" s="60">
        <v>196.05</v>
      </c>
      <c r="F30" s="127"/>
      <c r="G30" s="128"/>
      <c r="H30" s="158"/>
      <c r="I30" s="158"/>
      <c r="J30" s="158"/>
      <c r="K30" s="126"/>
      <c r="L30" s="127"/>
      <c r="M30" s="128"/>
      <c r="N30" s="128"/>
      <c r="O30" s="128"/>
      <c r="P30" s="126"/>
    </row>
    <row r="31" spans="1:16">
      <c r="A31" s="54">
        <f t="shared" si="1"/>
        <v>0</v>
      </c>
      <c r="B31" s="14"/>
      <c r="C31" s="53" t="s">
        <v>194</v>
      </c>
      <c r="D31" s="14" t="s">
        <v>108</v>
      </c>
      <c r="E31" s="60">
        <v>83.5749</v>
      </c>
      <c r="F31" s="127"/>
      <c r="G31" s="128"/>
      <c r="H31" s="158"/>
      <c r="I31" s="158"/>
      <c r="J31" s="158"/>
      <c r="K31" s="126"/>
      <c r="L31" s="127"/>
      <c r="M31" s="128"/>
      <c r="N31" s="128"/>
      <c r="O31" s="128"/>
      <c r="P31" s="126"/>
    </row>
    <row r="32" spans="1:16">
      <c r="A32" s="54">
        <v>8</v>
      </c>
      <c r="B32" s="14"/>
      <c r="C32" s="52" t="s">
        <v>175</v>
      </c>
      <c r="D32" s="14" t="s">
        <v>134</v>
      </c>
      <c r="E32" s="60">
        <v>170.48139999999998</v>
      </c>
      <c r="F32" s="127"/>
      <c r="G32" s="128"/>
      <c r="H32" s="158"/>
      <c r="I32" s="158"/>
      <c r="J32" s="158"/>
      <c r="K32" s="126"/>
      <c r="L32" s="127"/>
      <c r="M32" s="128"/>
      <c r="N32" s="128"/>
      <c r="O32" s="128"/>
      <c r="P32" s="126"/>
    </row>
    <row r="33" spans="1:16">
      <c r="A33" s="54">
        <f t="shared" ref="A33:A34" si="2">IF(E33&gt;0,IF(F33&gt;0,1+MAX(A17:A32),0),0)</f>
        <v>0</v>
      </c>
      <c r="B33" s="14"/>
      <c r="C33" s="53" t="s">
        <v>176</v>
      </c>
      <c r="D33" s="14" t="s">
        <v>173</v>
      </c>
      <c r="E33" s="60">
        <v>51.14</v>
      </c>
      <c r="F33" s="127"/>
      <c r="G33" s="128"/>
      <c r="H33" s="158"/>
      <c r="I33" s="158"/>
      <c r="J33" s="158"/>
      <c r="K33" s="126"/>
      <c r="L33" s="127"/>
      <c r="M33" s="128"/>
      <c r="N33" s="128"/>
      <c r="O33" s="128"/>
      <c r="P33" s="126"/>
    </row>
    <row r="34" spans="1:16">
      <c r="A34" s="54">
        <f t="shared" si="2"/>
        <v>0</v>
      </c>
      <c r="B34" s="14"/>
      <c r="C34" s="53" t="s">
        <v>177</v>
      </c>
      <c r="D34" s="14" t="s">
        <v>173</v>
      </c>
      <c r="E34" s="60">
        <v>681.93</v>
      </c>
      <c r="F34" s="127"/>
      <c r="G34" s="128"/>
      <c r="H34" s="158"/>
      <c r="I34" s="158"/>
      <c r="J34" s="158"/>
      <c r="K34" s="126"/>
      <c r="L34" s="127"/>
      <c r="M34" s="128"/>
      <c r="N34" s="128"/>
      <c r="O34" s="128"/>
      <c r="P34" s="126"/>
    </row>
    <row r="35" spans="1:16" ht="22.5">
      <c r="A35" s="54"/>
      <c r="B35" s="14"/>
      <c r="C35" s="52" t="s">
        <v>306</v>
      </c>
      <c r="D35" s="14" t="s">
        <v>126</v>
      </c>
      <c r="E35" s="60">
        <f>5.82+5.5+5.47+5.5+2.46+5.92+2.71+5.92</f>
        <v>39.300000000000004</v>
      </c>
      <c r="F35" s="127"/>
      <c r="G35" s="128"/>
      <c r="H35" s="158"/>
      <c r="I35" s="158"/>
      <c r="J35" s="158"/>
      <c r="K35" s="126"/>
      <c r="L35" s="127"/>
      <c r="M35" s="128"/>
      <c r="N35" s="128"/>
      <c r="O35" s="128"/>
      <c r="P35" s="126"/>
    </row>
    <row r="36" spans="1:16">
      <c r="A36" s="54"/>
      <c r="B36" s="14"/>
      <c r="C36" s="53" t="s">
        <v>307</v>
      </c>
      <c r="D36" s="14" t="s">
        <v>126</v>
      </c>
      <c r="E36" s="60">
        <f>E35*1.1</f>
        <v>43.230000000000011</v>
      </c>
      <c r="F36" s="127"/>
      <c r="G36" s="128"/>
      <c r="H36" s="158"/>
      <c r="I36" s="158"/>
      <c r="J36" s="158"/>
      <c r="K36" s="126"/>
      <c r="L36" s="127"/>
      <c r="M36" s="128"/>
      <c r="N36" s="128"/>
      <c r="O36" s="128"/>
      <c r="P36" s="126"/>
    </row>
    <row r="37" spans="1:16" ht="15" customHeight="1">
      <c r="A37" s="54">
        <v>9</v>
      </c>
      <c r="B37" s="14"/>
      <c r="C37" s="125" t="s">
        <v>195</v>
      </c>
      <c r="D37" s="136" t="s">
        <v>143</v>
      </c>
      <c r="E37" s="140">
        <v>93.347840000000005</v>
      </c>
      <c r="F37" s="127"/>
      <c r="G37" s="128"/>
      <c r="H37" s="158"/>
      <c r="I37" s="158"/>
      <c r="J37" s="158"/>
      <c r="K37" s="126"/>
      <c r="L37" s="127"/>
      <c r="M37" s="128"/>
      <c r="N37" s="128"/>
      <c r="O37" s="128"/>
      <c r="P37" s="126"/>
    </row>
    <row r="38" spans="1:16">
      <c r="A38" s="54">
        <f>IF(E38&gt;0,IF(F38&gt;0,1+MAX(A20:A37),0),0)</f>
        <v>0</v>
      </c>
      <c r="B38" s="14"/>
      <c r="C38" s="181" t="s">
        <v>196</v>
      </c>
      <c r="D38" s="136" t="s">
        <v>143</v>
      </c>
      <c r="E38" s="140">
        <v>102.682624</v>
      </c>
      <c r="F38" s="127"/>
      <c r="G38" s="128"/>
      <c r="H38" s="106"/>
      <c r="I38" s="106"/>
      <c r="J38" s="106"/>
      <c r="K38" s="126"/>
      <c r="L38" s="127"/>
      <c r="M38" s="128"/>
      <c r="N38" s="128"/>
      <c r="O38" s="128"/>
      <c r="P38" s="126"/>
    </row>
    <row r="39" spans="1:16">
      <c r="A39" s="54">
        <v>10</v>
      </c>
      <c r="B39" s="14"/>
      <c r="C39" s="125" t="s">
        <v>197</v>
      </c>
      <c r="D39" s="136" t="s">
        <v>134</v>
      </c>
      <c r="E39" s="140">
        <v>109.392</v>
      </c>
      <c r="F39" s="127"/>
      <c r="G39" s="128"/>
      <c r="H39" s="106"/>
      <c r="I39" s="106"/>
      <c r="J39" s="106"/>
      <c r="K39" s="126"/>
      <c r="L39" s="127"/>
      <c r="M39" s="128"/>
      <c r="N39" s="128"/>
      <c r="O39" s="128"/>
      <c r="P39" s="126"/>
    </row>
    <row r="40" spans="1:16">
      <c r="A40" s="54">
        <f>IF(E40&gt;0,IF(F40&gt;0,1+MAX(A22:A39),0),0)</f>
        <v>0</v>
      </c>
      <c r="B40" s="14"/>
      <c r="C40" s="181" t="s">
        <v>198</v>
      </c>
      <c r="D40" s="136" t="s">
        <v>143</v>
      </c>
      <c r="E40" s="140">
        <f>E39*0.1*1.25</f>
        <v>13.673999999999999</v>
      </c>
      <c r="F40" s="127"/>
      <c r="G40" s="128"/>
      <c r="H40" s="106"/>
      <c r="I40" s="106"/>
      <c r="J40" s="106"/>
      <c r="K40" s="126"/>
      <c r="L40" s="127"/>
      <c r="M40" s="128"/>
      <c r="N40" s="128"/>
      <c r="O40" s="128"/>
      <c r="P40" s="126"/>
    </row>
    <row r="41" spans="1:16">
      <c r="A41" s="54">
        <f>IF(E41&gt;0,IF(F41&gt;0,1+MAX(A23:A40),0),0)</f>
        <v>0</v>
      </c>
      <c r="B41" s="14"/>
      <c r="C41" s="181" t="s">
        <v>199</v>
      </c>
      <c r="D41" s="136" t="s">
        <v>134</v>
      </c>
      <c r="E41" s="140">
        <v>120.33120000000001</v>
      </c>
      <c r="F41" s="127"/>
      <c r="G41" s="128"/>
      <c r="H41" s="106"/>
      <c r="I41" s="106"/>
      <c r="J41" s="106"/>
      <c r="K41" s="126"/>
      <c r="L41" s="127"/>
      <c r="M41" s="128"/>
      <c r="N41" s="128"/>
      <c r="O41" s="128"/>
      <c r="P41" s="126"/>
    </row>
    <row r="42" spans="1:16">
      <c r="A42" s="54">
        <v>11</v>
      </c>
      <c r="B42" s="14"/>
      <c r="C42" s="125" t="s">
        <v>200</v>
      </c>
      <c r="D42" s="136" t="s">
        <v>126</v>
      </c>
      <c r="E42" s="140">
        <v>182.32</v>
      </c>
      <c r="F42" s="127"/>
      <c r="G42" s="128"/>
      <c r="H42" s="106"/>
      <c r="I42" s="106"/>
      <c r="J42" s="106"/>
      <c r="K42" s="126"/>
      <c r="L42" s="127"/>
      <c r="M42" s="128"/>
      <c r="N42" s="128"/>
      <c r="O42" s="128"/>
      <c r="P42" s="126"/>
    </row>
    <row r="43" spans="1:16">
      <c r="A43" s="54">
        <v>12</v>
      </c>
      <c r="B43" s="14"/>
      <c r="C43" s="52" t="s">
        <v>201</v>
      </c>
      <c r="D43" s="14" t="s">
        <v>120</v>
      </c>
      <c r="E43" s="60">
        <v>10</v>
      </c>
      <c r="F43" s="127"/>
      <c r="G43" s="128"/>
      <c r="H43" s="106"/>
      <c r="I43" s="106"/>
      <c r="J43" s="106"/>
      <c r="K43" s="126"/>
      <c r="L43" s="127"/>
      <c r="M43" s="128"/>
      <c r="N43" s="128"/>
      <c r="O43" s="128"/>
      <c r="P43" s="126"/>
    </row>
    <row r="44" spans="1:16">
      <c r="A44" s="54">
        <v>13</v>
      </c>
      <c r="B44" s="14"/>
      <c r="C44" s="141" t="s">
        <v>202</v>
      </c>
      <c r="D44" s="136" t="s">
        <v>120</v>
      </c>
      <c r="E44" s="140">
        <v>10</v>
      </c>
      <c r="F44" s="127"/>
      <c r="G44" s="128"/>
      <c r="H44" s="106"/>
      <c r="I44" s="106"/>
      <c r="J44" s="106"/>
      <c r="K44" s="126"/>
      <c r="L44" s="127"/>
      <c r="M44" s="128"/>
      <c r="N44" s="128"/>
      <c r="O44" s="128"/>
      <c r="P44" s="126"/>
    </row>
    <row r="45" spans="1:16">
      <c r="A45" s="54">
        <f>IF(E45&gt;0,IF(F45&gt;0,1+MAX(A27:A44),0),0)</f>
        <v>0</v>
      </c>
      <c r="B45" s="14"/>
      <c r="C45" s="181" t="s">
        <v>203</v>
      </c>
      <c r="D45" s="136" t="s">
        <v>120</v>
      </c>
      <c r="E45" s="140">
        <v>10</v>
      </c>
      <c r="F45" s="127"/>
      <c r="G45" s="128"/>
      <c r="H45" s="106"/>
      <c r="I45" s="106"/>
      <c r="J45" s="106"/>
      <c r="K45" s="126"/>
      <c r="L45" s="127"/>
      <c r="M45" s="128"/>
      <c r="N45" s="128"/>
      <c r="O45" s="128"/>
      <c r="P45" s="126"/>
    </row>
    <row r="46" spans="1:16" ht="15.75" thickBot="1">
      <c r="A46" s="54">
        <f>IF(E46&gt;0,IF(F46&gt;0,1+MAX(#REF!),0),0)</f>
        <v>0</v>
      </c>
      <c r="B46" s="71"/>
      <c r="C46" s="70"/>
      <c r="D46" s="136"/>
      <c r="E46" s="140"/>
      <c r="F46" s="127">
        <f t="shared" ref="F46" si="3">IF(H46&gt;0.001,H46/G46,0)</f>
        <v>0</v>
      </c>
      <c r="G46" s="128">
        <f t="shared" ref="G46" si="4">IF(H46&gt;0.001,5,0)</f>
        <v>0</v>
      </c>
      <c r="H46" s="142"/>
      <c r="I46" s="51"/>
      <c r="J46" s="51"/>
      <c r="K46" s="126">
        <f t="shared" ref="K46" si="5">SUM(H46:J46)</f>
        <v>0</v>
      </c>
      <c r="L46" s="137">
        <f t="shared" ref="L46" si="6">ROUND($E46*F46,2)</f>
        <v>0</v>
      </c>
      <c r="M46" s="138">
        <f t="shared" ref="M46:O46" si="7">ROUND($E46*H46,2)</f>
        <v>0</v>
      </c>
      <c r="N46" s="138">
        <f t="shared" si="7"/>
        <v>0</v>
      </c>
      <c r="O46" s="138">
        <f t="shared" si="7"/>
        <v>0</v>
      </c>
      <c r="P46" s="139">
        <f t="shared" ref="P46" si="8">SUM(M46:O46)</f>
        <v>0</v>
      </c>
    </row>
    <row r="47" spans="1:16" ht="15.75" customHeight="1" thickBot="1">
      <c r="A47" s="277" t="s">
        <v>76</v>
      </c>
      <c r="B47" s="278"/>
      <c r="C47" s="278"/>
      <c r="D47" s="278"/>
      <c r="E47" s="278"/>
      <c r="F47" s="278"/>
      <c r="G47" s="278"/>
      <c r="H47" s="278"/>
      <c r="I47" s="278"/>
      <c r="J47" s="278"/>
      <c r="K47" s="279"/>
      <c r="L47" s="43">
        <f>SUM(L16:L46)</f>
        <v>0</v>
      </c>
      <c r="M47" s="43">
        <f>SUM(M16:M46)</f>
        <v>0</v>
      </c>
      <c r="N47" s="43">
        <f>SUM(N16:N46)</f>
        <v>0</v>
      </c>
      <c r="O47" s="43">
        <f>SUM(O16:O46)</f>
        <v>0</v>
      </c>
      <c r="P47" s="74">
        <f>SUM(P16:P46)</f>
        <v>0</v>
      </c>
    </row>
    <row r="48" spans="1:16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s="1" customFormat="1" ht="11.25">
      <c r="A50" s="1" t="s">
        <v>71</v>
      </c>
      <c r="B50" s="6"/>
      <c r="C50" s="204"/>
      <c r="D50" s="204"/>
      <c r="E50" s="204"/>
      <c r="F50" s="204"/>
      <c r="G50" s="204"/>
      <c r="H50" s="204"/>
    </row>
    <row r="51" spans="1:16" s="1" customFormat="1" ht="11.25">
      <c r="A51" s="6"/>
      <c r="B51" s="6"/>
      <c r="C51" s="205" t="s">
        <v>72</v>
      </c>
      <c r="D51" s="205"/>
      <c r="E51" s="205"/>
      <c r="F51" s="205"/>
      <c r="G51" s="205"/>
      <c r="H51" s="205"/>
    </row>
    <row r="52" spans="1:16" s="1" customFormat="1" ht="11.25">
      <c r="A52" s="6"/>
      <c r="B52" s="6"/>
      <c r="C52" s="6"/>
      <c r="D52" s="6"/>
      <c r="E52" s="6"/>
      <c r="F52" s="6"/>
      <c r="G52" s="6"/>
      <c r="H52" s="6"/>
    </row>
    <row r="53" spans="1:16" s="1" customFormat="1" ht="11.25">
      <c r="A53" s="1" t="s">
        <v>318</v>
      </c>
      <c r="B53" s="6"/>
      <c r="C53" s="6"/>
      <c r="D53" s="6"/>
      <c r="E53" s="6"/>
      <c r="F53" s="6"/>
      <c r="G53" s="6"/>
      <c r="H53" s="6"/>
    </row>
  </sheetData>
  <mergeCells count="22">
    <mergeCell ref="A47:K47"/>
    <mergeCell ref="C50:H50"/>
    <mergeCell ref="C51:H51"/>
    <mergeCell ref="E13:E14"/>
    <mergeCell ref="F13:K13"/>
    <mergeCell ref="L13:P13"/>
    <mergeCell ref="D7:K7"/>
    <mergeCell ref="D8:K8"/>
    <mergeCell ref="L11:M11"/>
    <mergeCell ref="N11:O11"/>
    <mergeCell ref="A9:P9"/>
    <mergeCell ref="J10:M10"/>
    <mergeCell ref="A13:A14"/>
    <mergeCell ref="B13:B14"/>
    <mergeCell ref="C13:C14"/>
    <mergeCell ref="D13:D14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P34"/>
  <sheetViews>
    <sheetView zoomScaleNormal="100" workbookViewId="0">
      <selection activeCell="H16" sqref="H16"/>
    </sheetView>
  </sheetViews>
  <sheetFormatPr defaultColWidth="9.140625" defaultRowHeight="15"/>
  <cols>
    <col min="1" max="1" width="4.140625" style="130" customWidth="1"/>
    <col min="2" max="2" width="5.7109375" style="130" customWidth="1"/>
    <col min="3" max="3" width="40.42578125" style="130" customWidth="1"/>
    <col min="4" max="4" width="5.42578125" style="130" customWidth="1"/>
    <col min="5" max="5" width="8.7109375" style="130" customWidth="1"/>
    <col min="6" max="6" width="6.28515625" style="130" customWidth="1"/>
    <col min="7" max="7" width="4.28515625" style="130" customWidth="1"/>
    <col min="8" max="10" width="6.7109375" style="130" customWidth="1"/>
    <col min="11" max="11" width="7.5703125" style="130" customWidth="1"/>
    <col min="12" max="15" width="7.7109375" style="130" customWidth="1"/>
    <col min="16" max="16" width="9" style="130" customWidth="1"/>
    <col min="17" max="16384" width="9.140625" style="130"/>
  </cols>
  <sheetData>
    <row r="1" spans="1:16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32"/>
      <c r="L1" s="29"/>
      <c r="M1" s="29"/>
      <c r="N1" s="29"/>
      <c r="O1" s="30" t="s">
        <v>73</v>
      </c>
      <c r="P1" s="129">
        <f>Kopsavilkums!A21</f>
        <v>4</v>
      </c>
    </row>
    <row r="2" spans="1:16">
      <c r="A2" s="275" t="s">
        <v>40</v>
      </c>
      <c r="B2" s="275"/>
      <c r="C2" s="275"/>
      <c r="D2" s="275"/>
      <c r="E2" s="275"/>
      <c r="F2" s="275"/>
      <c r="G2" s="275"/>
      <c r="H2" s="275"/>
      <c r="I2" s="275"/>
      <c r="J2" s="275"/>
      <c r="K2" s="32"/>
      <c r="L2" s="29"/>
      <c r="M2" s="29"/>
      <c r="N2" s="29"/>
      <c r="O2" s="29"/>
      <c r="P2" s="32"/>
    </row>
    <row r="3" spans="1:16">
      <c r="A3" s="120"/>
      <c r="B3" s="120"/>
      <c r="C3" s="215" t="s">
        <v>17</v>
      </c>
      <c r="D3" s="215"/>
      <c r="E3" s="215"/>
      <c r="F3" s="215"/>
      <c r="G3" s="215"/>
      <c r="H3" s="215"/>
      <c r="I3" s="215"/>
      <c r="J3" s="120"/>
      <c r="K3" s="32"/>
      <c r="L3" s="29"/>
      <c r="M3" s="29"/>
      <c r="N3" s="29"/>
      <c r="O3" s="29"/>
      <c r="P3" s="32"/>
    </row>
    <row r="4" spans="1:16">
      <c r="A4" s="29"/>
      <c r="B4" s="29"/>
      <c r="C4" s="30" t="s">
        <v>52</v>
      </c>
      <c r="D4" s="262" t="s">
        <v>289</v>
      </c>
      <c r="E4" s="262"/>
      <c r="F4" s="262"/>
      <c r="G4" s="262"/>
      <c r="H4" s="262"/>
      <c r="I4" s="262"/>
      <c r="J4" s="262"/>
      <c r="K4" s="262"/>
      <c r="L4" s="29"/>
      <c r="M4" s="29"/>
      <c r="N4" s="29"/>
      <c r="O4" s="29"/>
      <c r="P4" s="32"/>
    </row>
    <row r="5" spans="1:16">
      <c r="A5" s="29"/>
      <c r="B5" s="29"/>
      <c r="C5" s="30" t="s">
        <v>18</v>
      </c>
      <c r="D5" s="262" t="s">
        <v>289</v>
      </c>
      <c r="E5" s="262"/>
      <c r="F5" s="262"/>
      <c r="G5" s="262"/>
      <c r="H5" s="262"/>
      <c r="I5" s="262"/>
      <c r="J5" s="262"/>
      <c r="K5" s="262"/>
      <c r="L5" s="29"/>
      <c r="M5" s="29"/>
      <c r="N5" s="29"/>
      <c r="O5" s="29"/>
      <c r="P5" s="32"/>
    </row>
    <row r="6" spans="1:16">
      <c r="A6" s="29"/>
      <c r="B6" s="29"/>
      <c r="C6" s="31" t="s">
        <v>53</v>
      </c>
      <c r="D6" s="262" t="s">
        <v>290</v>
      </c>
      <c r="E6" s="262"/>
      <c r="F6" s="262"/>
      <c r="G6" s="262"/>
      <c r="H6" s="262"/>
      <c r="I6" s="262"/>
      <c r="J6" s="262"/>
      <c r="K6" s="262"/>
      <c r="L6" s="29"/>
      <c r="M6" s="29"/>
      <c r="N6" s="29"/>
      <c r="O6" s="29"/>
      <c r="P6" s="32"/>
    </row>
    <row r="7" spans="1:16">
      <c r="A7" s="29"/>
      <c r="B7" s="29"/>
      <c r="C7" s="31" t="s">
        <v>54</v>
      </c>
      <c r="D7" s="262" t="s">
        <v>291</v>
      </c>
      <c r="E7" s="262"/>
      <c r="F7" s="262"/>
      <c r="G7" s="262"/>
      <c r="H7" s="262"/>
      <c r="I7" s="262"/>
      <c r="J7" s="262"/>
      <c r="K7" s="262"/>
      <c r="L7" s="29"/>
      <c r="M7" s="29"/>
      <c r="N7" s="29"/>
      <c r="O7" s="29"/>
      <c r="P7" s="32"/>
    </row>
    <row r="8" spans="1:16">
      <c r="A8" s="29"/>
      <c r="B8" s="29"/>
      <c r="C8" s="111" t="s">
        <v>20</v>
      </c>
      <c r="D8" s="262"/>
      <c r="E8" s="262"/>
      <c r="F8" s="262"/>
      <c r="G8" s="262"/>
      <c r="H8" s="262"/>
      <c r="I8" s="262"/>
      <c r="J8" s="262"/>
      <c r="K8" s="262"/>
      <c r="L8" s="29"/>
      <c r="M8" s="29"/>
      <c r="N8" s="29"/>
      <c r="O8" s="29"/>
      <c r="P8" s="32"/>
    </row>
    <row r="9" spans="1:16" ht="15" customHeight="1">
      <c r="A9" s="264" t="s">
        <v>293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</row>
    <row r="10" spans="1:16">
      <c r="A10" s="29"/>
      <c r="B10" s="29"/>
      <c r="C10" s="29"/>
      <c r="D10" s="131"/>
      <c r="E10" s="29"/>
      <c r="F10" s="29"/>
      <c r="G10" s="29"/>
      <c r="H10" s="29"/>
      <c r="I10" s="29"/>
      <c r="J10" s="263" t="s">
        <v>55</v>
      </c>
      <c r="K10" s="263"/>
      <c r="L10" s="263"/>
      <c r="M10" s="263"/>
      <c r="N10" s="33">
        <f>P28</f>
        <v>0</v>
      </c>
      <c r="O10" s="29"/>
      <c r="P10" s="32"/>
    </row>
    <row r="11" spans="1:16">
      <c r="A11" s="68"/>
      <c r="B11" s="67"/>
      <c r="C11" s="29"/>
      <c r="D11" s="67"/>
      <c r="E11" s="67"/>
      <c r="F11" s="29"/>
      <c r="G11" s="29"/>
      <c r="H11" s="29"/>
      <c r="I11" s="29"/>
      <c r="J11" s="29"/>
      <c r="K11" s="29"/>
      <c r="L11" s="265" t="s">
        <v>8</v>
      </c>
      <c r="M11" s="265"/>
      <c r="N11" s="261"/>
      <c r="O11" s="262"/>
      <c r="P11" s="29"/>
    </row>
    <row r="12" spans="1:16" ht="15.75" thickBot="1">
      <c r="A12" s="68"/>
      <c r="B12" s="67"/>
      <c r="C12" s="29"/>
      <c r="D12" s="67"/>
      <c r="E12" s="67"/>
      <c r="F12" s="29"/>
      <c r="G12" s="29"/>
      <c r="H12" s="29"/>
      <c r="I12" s="29"/>
      <c r="J12" s="29"/>
      <c r="K12" s="29"/>
      <c r="L12" s="118"/>
      <c r="M12" s="118"/>
      <c r="N12" s="121"/>
      <c r="O12" s="121"/>
      <c r="P12" s="29"/>
    </row>
    <row r="13" spans="1:16" ht="15.75" customHeight="1" thickBot="1">
      <c r="A13" s="225" t="s">
        <v>24</v>
      </c>
      <c r="B13" s="267" t="s">
        <v>56</v>
      </c>
      <c r="C13" s="269" t="s">
        <v>57</v>
      </c>
      <c r="D13" s="271" t="s">
        <v>58</v>
      </c>
      <c r="E13" s="273" t="s">
        <v>59</v>
      </c>
      <c r="F13" s="276" t="s">
        <v>60</v>
      </c>
      <c r="G13" s="259"/>
      <c r="H13" s="259"/>
      <c r="I13" s="259"/>
      <c r="J13" s="259"/>
      <c r="K13" s="260"/>
      <c r="L13" s="258" t="s">
        <v>61</v>
      </c>
      <c r="M13" s="259"/>
      <c r="N13" s="259"/>
      <c r="O13" s="259"/>
      <c r="P13" s="260"/>
    </row>
    <row r="14" spans="1:16" ht="78.75" customHeight="1" thickBot="1">
      <c r="A14" s="266"/>
      <c r="B14" s="268"/>
      <c r="C14" s="270"/>
      <c r="D14" s="272"/>
      <c r="E14" s="274"/>
      <c r="F14" s="35" t="s">
        <v>62</v>
      </c>
      <c r="G14" s="119" t="s">
        <v>68</v>
      </c>
      <c r="H14" s="119" t="s">
        <v>63</v>
      </c>
      <c r="I14" s="119" t="s">
        <v>64</v>
      </c>
      <c r="J14" s="119" t="s">
        <v>65</v>
      </c>
      <c r="K14" s="36" t="s">
        <v>66</v>
      </c>
      <c r="L14" s="37" t="s">
        <v>62</v>
      </c>
      <c r="M14" s="119" t="s">
        <v>63</v>
      </c>
      <c r="N14" s="119" t="s">
        <v>64</v>
      </c>
      <c r="O14" s="119" t="s">
        <v>65</v>
      </c>
      <c r="P14" s="36" t="s">
        <v>66</v>
      </c>
    </row>
    <row r="15" spans="1:16">
      <c r="A15" s="44"/>
      <c r="B15" s="14"/>
      <c r="C15" s="55"/>
      <c r="D15" s="56"/>
      <c r="E15" s="57"/>
      <c r="F15" s="127">
        <f t="shared" ref="F15:F27" si="0">IF(H15&gt;0.001,H15/G15,0)</f>
        <v>0</v>
      </c>
      <c r="G15" s="128">
        <f t="shared" ref="G15:G27" si="1">IF(H15&gt;0.001,5,0)</f>
        <v>0</v>
      </c>
      <c r="H15" s="51"/>
      <c r="I15" s="58"/>
      <c r="J15" s="58"/>
      <c r="K15" s="126">
        <f t="shared" ref="K15:K27" si="2">SUM(H15:J15)</f>
        <v>0</v>
      </c>
      <c r="L15" s="133">
        <f t="shared" ref="L15:L27" si="3">ROUND($E15*F15,2)</f>
        <v>0</v>
      </c>
      <c r="M15" s="134">
        <f t="shared" ref="M15:O27" si="4">ROUND($E15*H15,2)</f>
        <v>0</v>
      </c>
      <c r="N15" s="134">
        <f t="shared" si="4"/>
        <v>0</v>
      </c>
      <c r="O15" s="134">
        <f t="shared" si="4"/>
        <v>0</v>
      </c>
      <c r="P15" s="135">
        <f t="shared" ref="P15:P27" si="5">SUM(M15:O15)</f>
        <v>0</v>
      </c>
    </row>
    <row r="16" spans="1:16" ht="15" customHeight="1">
      <c r="A16" s="54">
        <v>1</v>
      </c>
      <c r="B16" s="14"/>
      <c r="C16" s="55" t="s">
        <v>204</v>
      </c>
      <c r="D16" s="56" t="s">
        <v>134</v>
      </c>
      <c r="E16" s="57">
        <v>889</v>
      </c>
      <c r="F16" s="127"/>
      <c r="G16" s="128"/>
      <c r="H16" s="106"/>
      <c r="I16" s="106"/>
      <c r="J16" s="106"/>
      <c r="K16" s="126"/>
      <c r="L16" s="127"/>
      <c r="M16" s="128"/>
      <c r="N16" s="128"/>
      <c r="O16" s="128"/>
      <c r="P16" s="126"/>
    </row>
    <row r="17" spans="1:16">
      <c r="A17" s="54">
        <f t="shared" ref="A17:A26" si="6">IF(E17&gt;0,IF(F17&gt;0,1+MAX(A2:A16),0),0)</f>
        <v>0</v>
      </c>
      <c r="B17" s="14"/>
      <c r="C17" s="52" t="s">
        <v>205</v>
      </c>
      <c r="D17" s="56" t="s">
        <v>134</v>
      </c>
      <c r="E17" s="57">
        <f>E16</f>
        <v>889</v>
      </c>
      <c r="F17" s="127"/>
      <c r="G17" s="128"/>
      <c r="H17" s="106"/>
      <c r="I17" s="106"/>
      <c r="J17" s="106"/>
      <c r="K17" s="126"/>
      <c r="L17" s="127"/>
      <c r="M17" s="128"/>
      <c r="N17" s="128"/>
      <c r="O17" s="128"/>
      <c r="P17" s="126"/>
    </row>
    <row r="18" spans="1:16">
      <c r="A18" s="54">
        <f t="shared" si="6"/>
        <v>0</v>
      </c>
      <c r="B18" s="14"/>
      <c r="C18" s="53" t="s">
        <v>206</v>
      </c>
      <c r="D18" s="56" t="s">
        <v>143</v>
      </c>
      <c r="E18" s="57">
        <f>E17*0.35</f>
        <v>311.14999999999998</v>
      </c>
      <c r="F18" s="127"/>
      <c r="G18" s="128"/>
      <c r="H18" s="106"/>
      <c r="I18" s="106"/>
      <c r="J18" s="106"/>
      <c r="K18" s="126"/>
      <c r="L18" s="127"/>
      <c r="M18" s="128"/>
      <c r="N18" s="128"/>
      <c r="O18" s="128"/>
      <c r="P18" s="126"/>
    </row>
    <row r="19" spans="1:16">
      <c r="A19" s="54">
        <v>2</v>
      </c>
      <c r="B19" s="14"/>
      <c r="C19" s="52" t="s">
        <v>207</v>
      </c>
      <c r="D19" s="56" t="s">
        <v>120</v>
      </c>
      <c r="E19" s="57">
        <v>2</v>
      </c>
      <c r="F19" s="127"/>
      <c r="G19" s="128"/>
      <c r="H19" s="106"/>
      <c r="I19" s="106"/>
      <c r="J19" s="106"/>
      <c r="K19" s="126"/>
      <c r="L19" s="127"/>
      <c r="M19" s="128"/>
      <c r="N19" s="128"/>
      <c r="O19" s="128"/>
      <c r="P19" s="126"/>
    </row>
    <row r="20" spans="1:16">
      <c r="A20" s="54">
        <f t="shared" si="6"/>
        <v>0</v>
      </c>
      <c r="B20" s="14"/>
      <c r="C20" s="53" t="s">
        <v>208</v>
      </c>
      <c r="D20" s="56" t="s">
        <v>120</v>
      </c>
      <c r="E20" s="57">
        <v>2</v>
      </c>
      <c r="F20" s="127"/>
      <c r="G20" s="128"/>
      <c r="H20" s="106"/>
      <c r="I20" s="106"/>
      <c r="J20" s="106"/>
      <c r="K20" s="126"/>
      <c r="L20" s="127"/>
      <c r="M20" s="128"/>
      <c r="N20" s="128"/>
      <c r="O20" s="128"/>
      <c r="P20" s="126"/>
    </row>
    <row r="21" spans="1:16">
      <c r="A21" s="54">
        <v>3</v>
      </c>
      <c r="B21" s="14"/>
      <c r="C21" s="52" t="s">
        <v>209</v>
      </c>
      <c r="D21" s="56" t="s">
        <v>126</v>
      </c>
      <c r="E21" s="57">
        <v>8</v>
      </c>
      <c r="F21" s="127"/>
      <c r="G21" s="128"/>
      <c r="H21" s="106"/>
      <c r="I21" s="106"/>
      <c r="J21" s="106"/>
      <c r="K21" s="126"/>
      <c r="L21" s="127"/>
      <c r="M21" s="128"/>
      <c r="N21" s="128"/>
      <c r="O21" s="128"/>
      <c r="P21" s="126"/>
    </row>
    <row r="22" spans="1:16">
      <c r="A22" s="54">
        <v>4</v>
      </c>
      <c r="B22" s="14"/>
      <c r="C22" s="59" t="s">
        <v>210</v>
      </c>
      <c r="D22" s="56" t="s">
        <v>120</v>
      </c>
      <c r="E22" s="57">
        <v>30</v>
      </c>
      <c r="F22" s="127"/>
      <c r="G22" s="128"/>
      <c r="H22" s="106"/>
      <c r="I22" s="106"/>
      <c r="J22" s="106"/>
      <c r="K22" s="126"/>
      <c r="L22" s="127"/>
      <c r="M22" s="128"/>
      <c r="N22" s="128"/>
      <c r="O22" s="128"/>
      <c r="P22" s="126"/>
    </row>
    <row r="23" spans="1:16">
      <c r="A23" s="54">
        <v>5</v>
      </c>
      <c r="B23" s="14"/>
      <c r="C23" s="52" t="s">
        <v>211</v>
      </c>
      <c r="D23" s="14" t="s">
        <v>120</v>
      </c>
      <c r="E23" s="69">
        <v>30</v>
      </c>
      <c r="F23" s="127"/>
      <c r="G23" s="128"/>
      <c r="H23" s="106"/>
      <c r="I23" s="106"/>
      <c r="J23" s="106"/>
      <c r="K23" s="126"/>
      <c r="L23" s="127"/>
      <c r="M23" s="128"/>
      <c r="N23" s="128"/>
      <c r="O23" s="128"/>
      <c r="P23" s="126"/>
    </row>
    <row r="24" spans="1:16">
      <c r="A24" s="54">
        <f t="shared" si="6"/>
        <v>0</v>
      </c>
      <c r="B24" s="14"/>
      <c r="C24" s="53" t="s">
        <v>212</v>
      </c>
      <c r="D24" s="14" t="s">
        <v>143</v>
      </c>
      <c r="E24" s="69">
        <v>3.2399999999999993</v>
      </c>
      <c r="F24" s="127"/>
      <c r="G24" s="128"/>
      <c r="H24" s="106"/>
      <c r="I24" s="106"/>
      <c r="J24" s="106"/>
      <c r="K24" s="126"/>
      <c r="L24" s="127"/>
      <c r="M24" s="128"/>
      <c r="N24" s="128"/>
      <c r="O24" s="128"/>
      <c r="P24" s="126"/>
    </row>
    <row r="25" spans="1:16">
      <c r="A25" s="54">
        <f t="shared" si="6"/>
        <v>0</v>
      </c>
      <c r="B25" s="14"/>
      <c r="C25" s="53" t="s">
        <v>213</v>
      </c>
      <c r="D25" s="14" t="s">
        <v>173</v>
      </c>
      <c r="E25" s="69">
        <v>485.99999999999989</v>
      </c>
      <c r="F25" s="127"/>
      <c r="G25" s="128"/>
      <c r="H25" s="106"/>
      <c r="I25" s="106"/>
      <c r="J25" s="106"/>
      <c r="K25" s="126"/>
      <c r="L25" s="127"/>
      <c r="M25" s="128"/>
      <c r="N25" s="128"/>
      <c r="O25" s="128"/>
      <c r="P25" s="126"/>
    </row>
    <row r="26" spans="1:16">
      <c r="A26" s="54">
        <f t="shared" si="6"/>
        <v>0</v>
      </c>
      <c r="B26" s="14"/>
      <c r="C26" s="53" t="s">
        <v>214</v>
      </c>
      <c r="D26" s="14" t="s">
        <v>136</v>
      </c>
      <c r="E26" s="69">
        <v>30</v>
      </c>
      <c r="F26" s="127"/>
      <c r="G26" s="128"/>
      <c r="H26" s="106"/>
      <c r="I26" s="106"/>
      <c r="J26" s="106"/>
      <c r="K26" s="126"/>
      <c r="L26" s="127"/>
      <c r="M26" s="128"/>
      <c r="N26" s="128"/>
      <c r="O26" s="128"/>
      <c r="P26" s="126"/>
    </row>
    <row r="27" spans="1:16" ht="15.75" thickBot="1">
      <c r="A27" s="54">
        <f>IF(E27&gt;0,IF(F27&gt;0,1+MAX(A23:A26),0),0)</f>
        <v>0</v>
      </c>
      <c r="B27" s="71"/>
      <c r="C27" s="53"/>
      <c r="D27" s="14"/>
      <c r="E27" s="15"/>
      <c r="F27" s="127">
        <f t="shared" si="0"/>
        <v>0</v>
      </c>
      <c r="G27" s="128">
        <f t="shared" si="1"/>
        <v>0</v>
      </c>
      <c r="H27" s="128"/>
      <c r="I27" s="128"/>
      <c r="J27" s="128"/>
      <c r="K27" s="126">
        <f t="shared" si="2"/>
        <v>0</v>
      </c>
      <c r="L27" s="137">
        <f t="shared" si="3"/>
        <v>0</v>
      </c>
      <c r="M27" s="138">
        <f t="shared" si="4"/>
        <v>0</v>
      </c>
      <c r="N27" s="138">
        <f t="shared" si="4"/>
        <v>0</v>
      </c>
      <c r="O27" s="138">
        <f t="shared" si="4"/>
        <v>0</v>
      </c>
      <c r="P27" s="139">
        <f t="shared" si="5"/>
        <v>0</v>
      </c>
    </row>
    <row r="28" spans="1:16" ht="15.75" customHeight="1" thickBot="1">
      <c r="A28" s="277" t="s">
        <v>76</v>
      </c>
      <c r="B28" s="278"/>
      <c r="C28" s="278"/>
      <c r="D28" s="278"/>
      <c r="E28" s="278"/>
      <c r="F28" s="278"/>
      <c r="G28" s="278"/>
      <c r="H28" s="278"/>
      <c r="I28" s="278"/>
      <c r="J28" s="278"/>
      <c r="K28" s="279"/>
      <c r="L28" s="43">
        <f>SUM(L15:L27)</f>
        <v>0</v>
      </c>
      <c r="M28" s="43">
        <f>SUM(M15:M27)</f>
        <v>0</v>
      </c>
      <c r="N28" s="43">
        <f>SUM(N15:N27)</f>
        <v>0</v>
      </c>
      <c r="O28" s="43">
        <f>SUM(O15:O27)</f>
        <v>0</v>
      </c>
      <c r="P28" s="74">
        <f>SUM(P15:P27)</f>
        <v>0</v>
      </c>
    </row>
    <row r="29" spans="1:16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s="1" customFormat="1" ht="11.25">
      <c r="A31" s="1" t="s">
        <v>71</v>
      </c>
      <c r="B31" s="6"/>
      <c r="C31" s="204"/>
      <c r="D31" s="204"/>
      <c r="E31" s="204"/>
      <c r="F31" s="204"/>
      <c r="G31" s="204"/>
      <c r="H31" s="204"/>
    </row>
    <row r="32" spans="1:16" s="1" customFormat="1" ht="11.25">
      <c r="A32" s="6"/>
      <c r="B32" s="6"/>
      <c r="C32" s="205" t="s">
        <v>72</v>
      </c>
      <c r="D32" s="205"/>
      <c r="E32" s="205"/>
      <c r="F32" s="205"/>
      <c r="G32" s="205"/>
      <c r="H32" s="205"/>
    </row>
    <row r="33" spans="1:8" s="1" customFormat="1" ht="11.25">
      <c r="A33" s="6"/>
      <c r="B33" s="6"/>
      <c r="C33" s="6"/>
      <c r="D33" s="6"/>
      <c r="E33" s="6"/>
      <c r="F33" s="6"/>
      <c r="G33" s="6"/>
      <c r="H33" s="6"/>
    </row>
    <row r="34" spans="1:8" s="1" customFormat="1" ht="11.25">
      <c r="A34" s="1" t="s">
        <v>318</v>
      </c>
      <c r="B34" s="6"/>
      <c r="C34" s="6"/>
      <c r="D34" s="6"/>
      <c r="E34" s="6"/>
      <c r="F34" s="6"/>
      <c r="G34" s="6"/>
      <c r="H34" s="6"/>
    </row>
  </sheetData>
  <mergeCells count="22">
    <mergeCell ref="C31:H31"/>
    <mergeCell ref="C32:H32"/>
    <mergeCell ref="D7:K7"/>
    <mergeCell ref="D8:K8"/>
    <mergeCell ref="F13:K13"/>
    <mergeCell ref="A9:P9"/>
    <mergeCell ref="J10:M10"/>
    <mergeCell ref="L13:P13"/>
    <mergeCell ref="L11:M11"/>
    <mergeCell ref="A1:J1"/>
    <mergeCell ref="A2:J2"/>
    <mergeCell ref="C3:I3"/>
    <mergeCell ref="A28:K28"/>
    <mergeCell ref="N11:O11"/>
    <mergeCell ref="D6:K6"/>
    <mergeCell ref="D4:K4"/>
    <mergeCell ref="D5:K5"/>
    <mergeCell ref="A13:A14"/>
    <mergeCell ref="B13:B14"/>
    <mergeCell ref="C13:C14"/>
    <mergeCell ref="D13:D14"/>
    <mergeCell ref="E13:E14"/>
  </mergeCells>
  <pageMargins left="0.27083333333333331" right="0.21875" top="0.875" bottom="0.2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107"/>
  <sheetViews>
    <sheetView zoomScaleNormal="100" workbookViewId="0">
      <selection activeCell="E110" sqref="E110"/>
    </sheetView>
  </sheetViews>
  <sheetFormatPr defaultColWidth="9.140625" defaultRowHeight="15"/>
  <cols>
    <col min="1" max="1" width="4.140625" style="130" customWidth="1"/>
    <col min="2" max="2" width="5.7109375" style="130" customWidth="1"/>
    <col min="3" max="3" width="39.5703125" style="130" customWidth="1"/>
    <col min="4" max="4" width="5.42578125" style="130" customWidth="1"/>
    <col min="5" max="5" width="8.7109375" style="130" customWidth="1"/>
    <col min="6" max="6" width="6.28515625" style="130" customWidth="1"/>
    <col min="7" max="7" width="4.28515625" style="130" customWidth="1"/>
    <col min="8" max="10" width="6.7109375" style="130" customWidth="1"/>
    <col min="11" max="11" width="7.5703125" style="130" customWidth="1"/>
    <col min="12" max="12" width="7.7109375" style="130" customWidth="1"/>
    <col min="13" max="14" width="8.28515625" style="130" customWidth="1"/>
    <col min="15" max="15" width="7.7109375" style="130" customWidth="1"/>
    <col min="16" max="16" width="9" style="130" customWidth="1"/>
    <col min="17" max="16384" width="9.140625" style="130"/>
  </cols>
  <sheetData>
    <row r="1" spans="1:16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32"/>
      <c r="L1" s="29"/>
      <c r="M1" s="29"/>
      <c r="N1" s="29"/>
      <c r="O1" s="30" t="s">
        <v>73</v>
      </c>
      <c r="P1" s="129">
        <f>Kopsavilkums!A22</f>
        <v>5</v>
      </c>
    </row>
    <row r="2" spans="1:16">
      <c r="A2" s="275" t="s">
        <v>42</v>
      </c>
      <c r="B2" s="275"/>
      <c r="C2" s="275"/>
      <c r="D2" s="275"/>
      <c r="E2" s="275"/>
      <c r="F2" s="275"/>
      <c r="G2" s="275"/>
      <c r="H2" s="275"/>
      <c r="I2" s="275"/>
      <c r="J2" s="275"/>
      <c r="K2" s="32"/>
      <c r="L2" s="29"/>
      <c r="M2" s="29"/>
      <c r="N2" s="29"/>
      <c r="O2" s="29"/>
      <c r="P2" s="32"/>
    </row>
    <row r="3" spans="1:16">
      <c r="A3" s="185"/>
      <c r="B3" s="185"/>
      <c r="C3" s="215" t="s">
        <v>17</v>
      </c>
      <c r="D3" s="215"/>
      <c r="E3" s="215"/>
      <c r="F3" s="215"/>
      <c r="G3" s="215"/>
      <c r="H3" s="215"/>
      <c r="I3" s="215"/>
      <c r="J3" s="185"/>
      <c r="K3" s="32"/>
      <c r="L3" s="29"/>
      <c r="M3" s="29"/>
      <c r="N3" s="29"/>
      <c r="O3" s="29"/>
      <c r="P3" s="32"/>
    </row>
    <row r="4" spans="1:16">
      <c r="A4" s="29"/>
      <c r="B4" s="29"/>
      <c r="C4" s="30" t="s">
        <v>52</v>
      </c>
      <c r="D4" s="262" t="s">
        <v>289</v>
      </c>
      <c r="E4" s="262"/>
      <c r="F4" s="262"/>
      <c r="G4" s="262"/>
      <c r="H4" s="262"/>
      <c r="I4" s="262"/>
      <c r="J4" s="262"/>
      <c r="K4" s="262"/>
      <c r="L4" s="29"/>
      <c r="M4" s="29"/>
      <c r="N4" s="29"/>
      <c r="O4" s="29"/>
      <c r="P4" s="32"/>
    </row>
    <row r="5" spans="1:16">
      <c r="A5" s="29"/>
      <c r="B5" s="29"/>
      <c r="C5" s="30" t="s">
        <v>18</v>
      </c>
      <c r="D5" s="262" t="s">
        <v>289</v>
      </c>
      <c r="E5" s="262"/>
      <c r="F5" s="262"/>
      <c r="G5" s="262"/>
      <c r="H5" s="262"/>
      <c r="I5" s="262"/>
      <c r="J5" s="262"/>
      <c r="K5" s="262"/>
      <c r="L5" s="29"/>
      <c r="M5" s="29"/>
      <c r="N5" s="29"/>
      <c r="O5" s="29"/>
      <c r="P5" s="32"/>
    </row>
    <row r="6" spans="1:16">
      <c r="A6" s="29"/>
      <c r="B6" s="29"/>
      <c r="C6" s="31" t="s">
        <v>53</v>
      </c>
      <c r="D6" s="262" t="s">
        <v>290</v>
      </c>
      <c r="E6" s="262"/>
      <c r="F6" s="262"/>
      <c r="G6" s="262"/>
      <c r="H6" s="262"/>
      <c r="I6" s="262"/>
      <c r="J6" s="262"/>
      <c r="K6" s="262"/>
      <c r="L6" s="29"/>
      <c r="M6" s="29"/>
      <c r="N6" s="29"/>
      <c r="O6" s="29"/>
      <c r="P6" s="32"/>
    </row>
    <row r="7" spans="1:16">
      <c r="A7" s="29"/>
      <c r="B7" s="29"/>
      <c r="C7" s="31" t="s">
        <v>54</v>
      </c>
      <c r="D7" s="262" t="s">
        <v>291</v>
      </c>
      <c r="E7" s="262"/>
      <c r="F7" s="262"/>
      <c r="G7" s="262"/>
      <c r="H7" s="262"/>
      <c r="I7" s="262"/>
      <c r="J7" s="262"/>
      <c r="K7" s="262"/>
      <c r="L7" s="29"/>
      <c r="M7" s="29"/>
      <c r="N7" s="29"/>
      <c r="O7" s="29"/>
      <c r="P7" s="32"/>
    </row>
    <row r="8" spans="1:16">
      <c r="A8" s="29"/>
      <c r="B8" s="29"/>
      <c r="C8" s="176" t="s">
        <v>20</v>
      </c>
      <c r="D8" s="262"/>
      <c r="E8" s="262"/>
      <c r="F8" s="262"/>
      <c r="G8" s="262"/>
      <c r="H8" s="262"/>
      <c r="I8" s="262"/>
      <c r="J8" s="262"/>
      <c r="K8" s="262"/>
      <c r="L8" s="29"/>
      <c r="M8" s="29"/>
      <c r="N8" s="29"/>
      <c r="O8" s="29"/>
      <c r="P8" s="32"/>
    </row>
    <row r="9" spans="1:16" ht="15" customHeight="1">
      <c r="A9" s="264" t="s">
        <v>293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</row>
    <row r="10" spans="1:16">
      <c r="A10" s="29"/>
      <c r="B10" s="29"/>
      <c r="C10" s="29"/>
      <c r="D10" s="131"/>
      <c r="E10" s="29"/>
      <c r="F10" s="29"/>
      <c r="G10" s="29"/>
      <c r="H10" s="29"/>
      <c r="I10" s="29"/>
      <c r="J10" s="263" t="s">
        <v>55</v>
      </c>
      <c r="K10" s="263"/>
      <c r="L10" s="263"/>
      <c r="M10" s="263"/>
      <c r="N10" s="33">
        <f>P101</f>
        <v>0</v>
      </c>
      <c r="O10" s="29"/>
      <c r="P10" s="32"/>
    </row>
    <row r="11" spans="1:16">
      <c r="A11" s="68"/>
      <c r="B11" s="67"/>
      <c r="C11" s="29"/>
      <c r="D11" s="67"/>
      <c r="E11" s="67"/>
      <c r="F11" s="29"/>
      <c r="G11" s="29"/>
      <c r="H11" s="29"/>
      <c r="I11" s="29"/>
      <c r="J11" s="29"/>
      <c r="K11" s="29"/>
      <c r="L11" s="265" t="s">
        <v>8</v>
      </c>
      <c r="M11" s="265"/>
      <c r="N11" s="261"/>
      <c r="O11" s="262"/>
      <c r="P11" s="29"/>
    </row>
    <row r="12" spans="1:16" ht="15.75" thickBot="1">
      <c r="A12" s="68"/>
      <c r="B12" s="67"/>
      <c r="C12" s="29"/>
      <c r="D12" s="67"/>
      <c r="E12" s="67"/>
      <c r="F12" s="29"/>
      <c r="G12" s="29"/>
      <c r="H12" s="29"/>
      <c r="I12" s="29"/>
      <c r="J12" s="29"/>
      <c r="K12" s="29"/>
      <c r="L12" s="183"/>
      <c r="M12" s="183"/>
      <c r="N12" s="182"/>
      <c r="O12" s="182"/>
      <c r="P12" s="29"/>
    </row>
    <row r="13" spans="1:16" ht="15.75" customHeight="1" thickBot="1">
      <c r="A13" s="225" t="s">
        <v>24</v>
      </c>
      <c r="B13" s="267" t="s">
        <v>56</v>
      </c>
      <c r="C13" s="269" t="s">
        <v>57</v>
      </c>
      <c r="D13" s="271" t="s">
        <v>58</v>
      </c>
      <c r="E13" s="273" t="s">
        <v>59</v>
      </c>
      <c r="F13" s="276" t="s">
        <v>60</v>
      </c>
      <c r="G13" s="259"/>
      <c r="H13" s="259"/>
      <c r="I13" s="259"/>
      <c r="J13" s="259"/>
      <c r="K13" s="260"/>
      <c r="L13" s="258" t="s">
        <v>61</v>
      </c>
      <c r="M13" s="259"/>
      <c r="N13" s="259"/>
      <c r="O13" s="259"/>
      <c r="P13" s="260"/>
    </row>
    <row r="14" spans="1:16" ht="78.75" customHeight="1" thickBot="1">
      <c r="A14" s="226"/>
      <c r="B14" s="281"/>
      <c r="C14" s="282"/>
      <c r="D14" s="283"/>
      <c r="E14" s="284"/>
      <c r="F14" s="75" t="s">
        <v>62</v>
      </c>
      <c r="G14" s="186" t="s">
        <v>68</v>
      </c>
      <c r="H14" s="186" t="s">
        <v>63</v>
      </c>
      <c r="I14" s="186" t="s">
        <v>64</v>
      </c>
      <c r="J14" s="186" t="s">
        <v>65</v>
      </c>
      <c r="K14" s="76" t="s">
        <v>66</v>
      </c>
      <c r="L14" s="77" t="s">
        <v>62</v>
      </c>
      <c r="M14" s="186" t="s">
        <v>63</v>
      </c>
      <c r="N14" s="186" t="s">
        <v>64</v>
      </c>
      <c r="O14" s="186" t="s">
        <v>65</v>
      </c>
      <c r="P14" s="76" t="s">
        <v>66</v>
      </c>
    </row>
    <row r="15" spans="1:16">
      <c r="A15" s="82"/>
      <c r="B15" s="132"/>
      <c r="C15" s="72"/>
      <c r="D15" s="180"/>
      <c r="E15" s="81"/>
      <c r="F15" s="169">
        <f t="shared" ref="F15" si="0">IF(H15&gt;0.001,H15/G15,0)</f>
        <v>0</v>
      </c>
      <c r="G15" s="134">
        <f t="shared" ref="G15" si="1">IF(H15&gt;0.001,5,0)</f>
        <v>0</v>
      </c>
      <c r="H15" s="134"/>
      <c r="I15" s="134"/>
      <c r="J15" s="134"/>
      <c r="K15" s="135">
        <f t="shared" ref="K15" si="2">SUM(H15:J15)</f>
        <v>0</v>
      </c>
      <c r="L15" s="133">
        <f t="shared" ref="L15" si="3">ROUND($E15*F15,2)</f>
        <v>0</v>
      </c>
      <c r="M15" s="134">
        <f t="shared" ref="M15:O15" si="4">ROUND($E15*H15,2)</f>
        <v>0</v>
      </c>
      <c r="N15" s="134">
        <f t="shared" si="4"/>
        <v>0</v>
      </c>
      <c r="O15" s="134">
        <f t="shared" si="4"/>
        <v>0</v>
      </c>
      <c r="P15" s="135">
        <f t="shared" ref="P15" si="5">SUM(M15:O15)</f>
        <v>0</v>
      </c>
    </row>
    <row r="16" spans="1:16">
      <c r="A16" s="54">
        <v>1</v>
      </c>
      <c r="B16" s="71"/>
      <c r="C16" s="52" t="s">
        <v>215</v>
      </c>
      <c r="D16" s="14" t="s">
        <v>134</v>
      </c>
      <c r="E16" s="203">
        <v>3351.5400000000004</v>
      </c>
      <c r="F16" s="147"/>
      <c r="G16" s="128"/>
      <c r="H16" s="106"/>
      <c r="I16" s="106"/>
      <c r="J16" s="106"/>
      <c r="K16" s="126"/>
      <c r="L16" s="127"/>
      <c r="M16" s="128"/>
      <c r="N16" s="128"/>
      <c r="O16" s="128"/>
      <c r="P16" s="126"/>
    </row>
    <row r="17" spans="1:17">
      <c r="A17" s="54">
        <f t="shared" ref="A17:A28" si="6">IF(E17&gt;0,IF(F17&gt;0,1+MAX(A2:A16),0),0)</f>
        <v>0</v>
      </c>
      <c r="B17" s="71"/>
      <c r="C17" s="53" t="s">
        <v>216</v>
      </c>
      <c r="D17" s="14" t="s">
        <v>134</v>
      </c>
      <c r="E17" s="15">
        <v>3351.5400000000004</v>
      </c>
      <c r="F17" s="147"/>
      <c r="G17" s="128"/>
      <c r="H17" s="106"/>
      <c r="I17" s="106"/>
      <c r="J17" s="106"/>
      <c r="K17" s="126"/>
      <c r="L17" s="127"/>
      <c r="M17" s="128"/>
      <c r="N17" s="128"/>
      <c r="O17" s="128"/>
      <c r="P17" s="126"/>
    </row>
    <row r="18" spans="1:17">
      <c r="A18" s="54">
        <f t="shared" si="6"/>
        <v>0</v>
      </c>
      <c r="B18" s="71"/>
      <c r="C18" s="53" t="s">
        <v>217</v>
      </c>
      <c r="D18" s="14" t="s">
        <v>134</v>
      </c>
      <c r="E18" s="15">
        <v>3519.1170000000006</v>
      </c>
      <c r="F18" s="147"/>
      <c r="G18" s="128"/>
      <c r="H18" s="106"/>
      <c r="I18" s="106"/>
      <c r="J18" s="106"/>
      <c r="K18" s="126"/>
      <c r="L18" s="127"/>
      <c r="M18" s="128"/>
      <c r="N18" s="128"/>
      <c r="O18" s="128"/>
      <c r="P18" s="126"/>
    </row>
    <row r="19" spans="1:17" ht="22.5">
      <c r="A19" s="54">
        <v>2</v>
      </c>
      <c r="B19" s="71"/>
      <c r="C19" s="52" t="s">
        <v>218</v>
      </c>
      <c r="D19" s="14" t="s">
        <v>126</v>
      </c>
      <c r="E19" s="15">
        <v>196.3</v>
      </c>
      <c r="F19" s="147"/>
      <c r="G19" s="128"/>
      <c r="H19" s="106"/>
      <c r="I19" s="106"/>
      <c r="J19" s="106"/>
      <c r="K19" s="126"/>
      <c r="L19" s="127"/>
      <c r="M19" s="128"/>
      <c r="N19" s="128"/>
      <c r="O19" s="128"/>
      <c r="P19" s="126"/>
    </row>
    <row r="20" spans="1:17" ht="22.5">
      <c r="A20" s="54">
        <v>3</v>
      </c>
      <c r="B20" s="71"/>
      <c r="C20" s="52" t="s">
        <v>219</v>
      </c>
      <c r="D20" s="14" t="s">
        <v>134</v>
      </c>
      <c r="E20" s="15">
        <f>E26+E35</f>
        <v>2736.6722999999997</v>
      </c>
      <c r="F20" s="147"/>
      <c r="G20" s="128"/>
      <c r="H20" s="106"/>
      <c r="I20" s="106"/>
      <c r="J20" s="106"/>
      <c r="K20" s="126"/>
      <c r="L20" s="127"/>
      <c r="M20" s="128"/>
      <c r="N20" s="128"/>
      <c r="O20" s="128"/>
      <c r="P20" s="126"/>
    </row>
    <row r="21" spans="1:17">
      <c r="A21" s="54">
        <v>4</v>
      </c>
      <c r="B21" s="71"/>
      <c r="C21" s="52" t="s">
        <v>220</v>
      </c>
      <c r="D21" s="14" t="s">
        <v>108</v>
      </c>
      <c r="E21" s="15">
        <v>164.88</v>
      </c>
      <c r="F21" s="147"/>
      <c r="G21" s="128"/>
      <c r="H21" s="106"/>
      <c r="I21" s="106"/>
      <c r="J21" s="106"/>
      <c r="K21" s="126"/>
      <c r="L21" s="127"/>
      <c r="M21" s="128"/>
      <c r="N21" s="128"/>
      <c r="O21" s="128"/>
      <c r="P21" s="126"/>
      <c r="Q21" s="175"/>
    </row>
    <row r="22" spans="1:17">
      <c r="A22" s="54">
        <f t="shared" si="6"/>
        <v>0</v>
      </c>
      <c r="B22" s="71"/>
      <c r="C22" s="181" t="s">
        <v>221</v>
      </c>
      <c r="D22" s="14" t="s">
        <v>126</v>
      </c>
      <c r="E22" s="15">
        <v>181.36800000000002</v>
      </c>
      <c r="F22" s="147"/>
      <c r="G22" s="128"/>
      <c r="H22" s="106"/>
      <c r="I22" s="106"/>
      <c r="J22" s="106"/>
      <c r="K22" s="126"/>
      <c r="L22" s="127"/>
      <c r="M22" s="128"/>
      <c r="N22" s="128"/>
      <c r="O22" s="128"/>
      <c r="P22" s="126"/>
    </row>
    <row r="23" spans="1:17">
      <c r="A23" s="54">
        <v>5</v>
      </c>
      <c r="B23" s="71"/>
      <c r="C23" s="141" t="s">
        <v>309</v>
      </c>
      <c r="D23" s="14" t="s">
        <v>134</v>
      </c>
      <c r="E23" s="15">
        <v>205.7</v>
      </c>
      <c r="F23" s="147"/>
      <c r="G23" s="128"/>
      <c r="H23" s="106"/>
      <c r="I23" s="106"/>
      <c r="J23" s="106"/>
      <c r="K23" s="126"/>
      <c r="L23" s="127"/>
      <c r="M23" s="128"/>
      <c r="N23" s="128"/>
      <c r="O23" s="128"/>
      <c r="P23" s="126"/>
    </row>
    <row r="24" spans="1:17">
      <c r="A24" s="54">
        <v>6</v>
      </c>
      <c r="B24" s="71"/>
      <c r="C24" s="52" t="s">
        <v>222</v>
      </c>
      <c r="D24" s="14" t="s">
        <v>134</v>
      </c>
      <c r="E24" s="15">
        <f>E20</f>
        <v>2736.6722999999997</v>
      </c>
      <c r="F24" s="147"/>
      <c r="G24" s="128"/>
      <c r="H24" s="158"/>
      <c r="I24" s="158"/>
      <c r="J24" s="158"/>
      <c r="K24" s="126"/>
      <c r="L24" s="127"/>
      <c r="M24" s="128"/>
      <c r="N24" s="128"/>
      <c r="O24" s="128"/>
      <c r="P24" s="126"/>
    </row>
    <row r="25" spans="1:17">
      <c r="A25" s="54">
        <f t="shared" si="6"/>
        <v>0</v>
      </c>
      <c r="B25" s="71"/>
      <c r="C25" s="53" t="s">
        <v>176</v>
      </c>
      <c r="D25" s="14" t="s">
        <v>173</v>
      </c>
      <c r="E25" s="15">
        <f>E24*0.2</f>
        <v>547.33445999999992</v>
      </c>
      <c r="F25" s="147"/>
      <c r="G25" s="128"/>
      <c r="H25" s="158"/>
      <c r="I25" s="158"/>
      <c r="J25" s="158"/>
      <c r="K25" s="126"/>
      <c r="L25" s="127"/>
      <c r="M25" s="128"/>
      <c r="N25" s="128"/>
      <c r="O25" s="128"/>
      <c r="P25" s="126"/>
    </row>
    <row r="26" spans="1:17">
      <c r="A26" s="54">
        <v>7</v>
      </c>
      <c r="B26" s="71"/>
      <c r="C26" s="52" t="s">
        <v>298</v>
      </c>
      <c r="D26" s="14" t="s">
        <v>134</v>
      </c>
      <c r="E26" s="15">
        <v>2295.1722999999997</v>
      </c>
      <c r="F26" s="147"/>
      <c r="G26" s="128"/>
      <c r="H26" s="158"/>
      <c r="I26" s="158"/>
      <c r="J26" s="158"/>
      <c r="K26" s="126"/>
      <c r="L26" s="127"/>
      <c r="M26" s="128"/>
      <c r="N26" s="128"/>
      <c r="O26" s="128"/>
      <c r="P26" s="126"/>
    </row>
    <row r="27" spans="1:17">
      <c r="A27" s="54">
        <f t="shared" si="6"/>
        <v>0</v>
      </c>
      <c r="B27" s="71"/>
      <c r="C27" s="53" t="s">
        <v>223</v>
      </c>
      <c r="D27" s="14" t="s">
        <v>134</v>
      </c>
      <c r="E27" s="15">
        <v>2409.9309149999999</v>
      </c>
      <c r="F27" s="147"/>
      <c r="G27" s="128"/>
      <c r="H27" s="158"/>
      <c r="I27" s="158"/>
      <c r="J27" s="158"/>
      <c r="K27" s="126"/>
      <c r="L27" s="127"/>
      <c r="M27" s="128"/>
      <c r="N27" s="128"/>
      <c r="O27" s="128"/>
      <c r="P27" s="126"/>
    </row>
    <row r="28" spans="1:17">
      <c r="A28" s="54">
        <f t="shared" si="6"/>
        <v>0</v>
      </c>
      <c r="B28" s="71"/>
      <c r="C28" s="181" t="s">
        <v>193</v>
      </c>
      <c r="D28" s="14" t="s">
        <v>120</v>
      </c>
      <c r="E28" s="15">
        <v>19508.964549999997</v>
      </c>
      <c r="F28" s="147"/>
      <c r="G28" s="128"/>
      <c r="H28" s="158"/>
      <c r="I28" s="158"/>
      <c r="J28" s="158"/>
      <c r="K28" s="126"/>
      <c r="L28" s="127"/>
      <c r="M28" s="128"/>
      <c r="N28" s="128"/>
      <c r="O28" s="128"/>
      <c r="P28" s="126"/>
    </row>
    <row r="29" spans="1:17">
      <c r="A29" s="54">
        <f t="shared" ref="A29:A84" si="7">IF(E29&gt;0,IF(F29&gt;0,1+MAX(A15:A28),0),0)</f>
        <v>0</v>
      </c>
      <c r="B29" s="71"/>
      <c r="C29" s="181" t="s">
        <v>158</v>
      </c>
      <c r="D29" s="14" t="s">
        <v>173</v>
      </c>
      <c r="E29" s="15">
        <v>13771.033799999997</v>
      </c>
      <c r="F29" s="147"/>
      <c r="G29" s="128"/>
      <c r="H29" s="158"/>
      <c r="I29" s="158"/>
      <c r="J29" s="158"/>
      <c r="K29" s="126"/>
      <c r="L29" s="127"/>
      <c r="M29" s="128"/>
      <c r="N29" s="128"/>
      <c r="O29" s="128"/>
      <c r="P29" s="126"/>
    </row>
    <row r="30" spans="1:17" ht="23.25">
      <c r="A30" s="54">
        <v>8</v>
      </c>
      <c r="B30" s="71"/>
      <c r="C30" s="62" t="s">
        <v>224</v>
      </c>
      <c r="D30" s="14" t="s">
        <v>134</v>
      </c>
      <c r="E30" s="15">
        <v>303</v>
      </c>
      <c r="F30" s="147"/>
      <c r="G30" s="128"/>
      <c r="H30" s="158"/>
      <c r="I30" s="158"/>
      <c r="J30" s="158"/>
      <c r="K30" s="126"/>
      <c r="L30" s="127"/>
      <c r="M30" s="128"/>
      <c r="N30" s="128"/>
      <c r="O30" s="128"/>
      <c r="P30" s="126"/>
    </row>
    <row r="31" spans="1:17">
      <c r="A31" s="54">
        <v>9</v>
      </c>
      <c r="B31" s="71"/>
      <c r="C31" s="52" t="s">
        <v>225</v>
      </c>
      <c r="D31" s="14" t="s">
        <v>134</v>
      </c>
      <c r="E31" s="15">
        <v>303</v>
      </c>
      <c r="F31" s="147"/>
      <c r="G31" s="128"/>
      <c r="H31" s="158"/>
      <c r="I31" s="158"/>
      <c r="J31" s="158"/>
      <c r="K31" s="126"/>
      <c r="L31" s="127"/>
      <c r="M31" s="128"/>
      <c r="N31" s="128"/>
      <c r="O31" s="128"/>
      <c r="P31" s="126"/>
    </row>
    <row r="32" spans="1:17">
      <c r="A32" s="54">
        <f t="shared" si="7"/>
        <v>0</v>
      </c>
      <c r="B32" s="71"/>
      <c r="C32" s="181" t="s">
        <v>226</v>
      </c>
      <c r="D32" s="14" t="s">
        <v>134</v>
      </c>
      <c r="E32" s="15">
        <v>348.45</v>
      </c>
      <c r="F32" s="147"/>
      <c r="G32" s="128"/>
      <c r="H32" s="158"/>
      <c r="I32" s="158"/>
      <c r="J32" s="158"/>
      <c r="K32" s="126"/>
      <c r="L32" s="127"/>
      <c r="M32" s="128"/>
      <c r="N32" s="128"/>
      <c r="O32" s="128"/>
      <c r="P32" s="126"/>
    </row>
    <row r="33" spans="1:16">
      <c r="A33" s="54">
        <f t="shared" si="7"/>
        <v>0</v>
      </c>
      <c r="B33" s="71"/>
      <c r="C33" s="181" t="s">
        <v>227</v>
      </c>
      <c r="D33" s="14" t="s">
        <v>134</v>
      </c>
      <c r="E33" s="15">
        <v>333.3</v>
      </c>
      <c r="F33" s="147"/>
      <c r="G33" s="128"/>
      <c r="H33" s="106"/>
      <c r="I33" s="106"/>
      <c r="J33" s="106"/>
      <c r="K33" s="126"/>
      <c r="L33" s="127"/>
      <c r="M33" s="128"/>
      <c r="N33" s="128"/>
      <c r="O33" s="128"/>
      <c r="P33" s="126"/>
    </row>
    <row r="34" spans="1:16">
      <c r="A34" s="54">
        <f t="shared" si="7"/>
        <v>0</v>
      </c>
      <c r="B34" s="71"/>
      <c r="C34" s="181" t="s">
        <v>228</v>
      </c>
      <c r="D34" s="14" t="s">
        <v>134</v>
      </c>
      <c r="E34" s="15">
        <v>333.3</v>
      </c>
      <c r="F34" s="147"/>
      <c r="G34" s="128"/>
      <c r="H34" s="106"/>
      <c r="I34" s="106"/>
      <c r="J34" s="106"/>
      <c r="K34" s="126"/>
      <c r="L34" s="127"/>
      <c r="M34" s="128"/>
      <c r="N34" s="128"/>
      <c r="O34" s="128"/>
      <c r="P34" s="126"/>
    </row>
    <row r="35" spans="1:16">
      <c r="A35" s="54">
        <v>10</v>
      </c>
      <c r="B35" s="71"/>
      <c r="C35" s="52" t="s">
        <v>298</v>
      </c>
      <c r="D35" s="14" t="s">
        <v>134</v>
      </c>
      <c r="E35" s="15">
        <v>441.5</v>
      </c>
      <c r="F35" s="147"/>
      <c r="G35" s="128"/>
      <c r="H35" s="106"/>
      <c r="I35" s="106"/>
      <c r="J35" s="106"/>
      <c r="K35" s="126"/>
      <c r="L35" s="127"/>
      <c r="M35" s="128"/>
      <c r="N35" s="128"/>
      <c r="O35" s="128"/>
      <c r="P35" s="126"/>
    </row>
    <row r="36" spans="1:16">
      <c r="A36" s="54">
        <f t="shared" si="7"/>
        <v>0</v>
      </c>
      <c r="B36" s="71"/>
      <c r="C36" s="53" t="s">
        <v>229</v>
      </c>
      <c r="D36" s="14" t="s">
        <v>134</v>
      </c>
      <c r="E36" s="15">
        <f>E35*1.07</f>
        <v>472.40500000000003</v>
      </c>
      <c r="F36" s="147"/>
      <c r="G36" s="128"/>
      <c r="H36" s="106"/>
      <c r="I36" s="106"/>
      <c r="J36" s="106"/>
      <c r="K36" s="126"/>
      <c r="L36" s="127"/>
      <c r="M36" s="128"/>
      <c r="N36" s="128"/>
      <c r="O36" s="128"/>
      <c r="P36" s="126"/>
    </row>
    <row r="37" spans="1:16">
      <c r="A37" s="54">
        <f t="shared" si="7"/>
        <v>0</v>
      </c>
      <c r="B37" s="71"/>
      <c r="C37" s="181" t="s">
        <v>193</v>
      </c>
      <c r="D37" s="14" t="s">
        <v>120</v>
      </c>
      <c r="E37" s="15">
        <f>E35*8.5</f>
        <v>3752.75</v>
      </c>
      <c r="F37" s="147"/>
      <c r="G37" s="128"/>
      <c r="H37" s="106"/>
      <c r="I37" s="106"/>
      <c r="J37" s="106"/>
      <c r="K37" s="126"/>
      <c r="L37" s="127"/>
      <c r="M37" s="128"/>
      <c r="N37" s="128"/>
      <c r="O37" s="128"/>
      <c r="P37" s="126"/>
    </row>
    <row r="38" spans="1:16">
      <c r="A38" s="54">
        <f t="shared" si="7"/>
        <v>0</v>
      </c>
      <c r="B38" s="71"/>
      <c r="C38" s="181" t="s">
        <v>158</v>
      </c>
      <c r="D38" s="14" t="s">
        <v>173</v>
      </c>
      <c r="E38" s="15">
        <f>E35*6</f>
        <v>2649</v>
      </c>
      <c r="F38" s="147"/>
      <c r="G38" s="128"/>
      <c r="H38" s="106"/>
      <c r="I38" s="106"/>
      <c r="J38" s="106"/>
      <c r="K38" s="126"/>
      <c r="L38" s="127"/>
      <c r="M38" s="128"/>
      <c r="N38" s="128"/>
      <c r="O38" s="128"/>
      <c r="P38" s="126"/>
    </row>
    <row r="39" spans="1:16">
      <c r="A39" s="54">
        <v>11</v>
      </c>
      <c r="B39" s="71"/>
      <c r="C39" s="125" t="s">
        <v>230</v>
      </c>
      <c r="D39" s="14" t="s">
        <v>134</v>
      </c>
      <c r="E39" s="15">
        <f>E24</f>
        <v>2736.6722999999997</v>
      </c>
      <c r="F39" s="147"/>
      <c r="G39" s="128"/>
      <c r="H39" s="106"/>
      <c r="I39" s="106"/>
      <c r="J39" s="106"/>
      <c r="K39" s="126"/>
      <c r="L39" s="127"/>
      <c r="M39" s="128"/>
      <c r="N39" s="128"/>
      <c r="O39" s="128"/>
      <c r="P39" s="126"/>
    </row>
    <row r="40" spans="1:16">
      <c r="A40" s="54">
        <f t="shared" si="7"/>
        <v>0</v>
      </c>
      <c r="B40" s="71"/>
      <c r="C40" s="53" t="s">
        <v>231</v>
      </c>
      <c r="D40" s="14" t="s">
        <v>173</v>
      </c>
      <c r="E40" s="15">
        <f>E39*7</f>
        <v>19156.706099999999</v>
      </c>
      <c r="F40" s="147"/>
      <c r="G40" s="128"/>
      <c r="H40" s="106"/>
      <c r="I40" s="106"/>
      <c r="J40" s="106"/>
      <c r="K40" s="126"/>
      <c r="L40" s="127"/>
      <c r="M40" s="128"/>
      <c r="N40" s="128"/>
      <c r="O40" s="128"/>
      <c r="P40" s="126"/>
    </row>
    <row r="41" spans="1:16">
      <c r="A41" s="54">
        <f t="shared" si="7"/>
        <v>0</v>
      </c>
      <c r="B41" s="71"/>
      <c r="C41" s="53" t="s">
        <v>232</v>
      </c>
      <c r="D41" s="14" t="s">
        <v>134</v>
      </c>
      <c r="E41" s="15">
        <f>E39*1.15</f>
        <v>3147.1731449999993</v>
      </c>
      <c r="F41" s="147"/>
      <c r="G41" s="128"/>
      <c r="H41" s="106"/>
      <c r="I41" s="106"/>
      <c r="J41" s="106"/>
      <c r="K41" s="126"/>
      <c r="L41" s="127"/>
      <c r="M41" s="128"/>
      <c r="N41" s="128"/>
      <c r="O41" s="128"/>
      <c r="P41" s="126"/>
    </row>
    <row r="42" spans="1:16">
      <c r="A42" s="54">
        <f t="shared" si="7"/>
        <v>0</v>
      </c>
      <c r="B42" s="71"/>
      <c r="C42" s="53" t="s">
        <v>233</v>
      </c>
      <c r="D42" s="14" t="s">
        <v>108</v>
      </c>
      <c r="E42" s="15">
        <f>58*16*1.25</f>
        <v>1160</v>
      </c>
      <c r="F42" s="147"/>
      <c r="G42" s="128"/>
      <c r="H42" s="106"/>
      <c r="I42" s="106"/>
      <c r="J42" s="106"/>
      <c r="K42" s="126"/>
      <c r="L42" s="127"/>
      <c r="M42" s="128"/>
      <c r="N42" s="128"/>
      <c r="O42" s="128"/>
      <c r="P42" s="126"/>
    </row>
    <row r="43" spans="1:16">
      <c r="A43" s="54">
        <f t="shared" si="7"/>
        <v>0</v>
      </c>
      <c r="B43" s="71"/>
      <c r="C43" s="53" t="s">
        <v>234</v>
      </c>
      <c r="D43" s="14" t="s">
        <v>108</v>
      </c>
      <c r="E43" s="60">
        <v>181.36800000000002</v>
      </c>
      <c r="F43" s="147"/>
      <c r="G43" s="128"/>
      <c r="H43" s="106"/>
      <c r="I43" s="106"/>
      <c r="J43" s="106"/>
      <c r="K43" s="126"/>
      <c r="L43" s="127"/>
      <c r="M43" s="128"/>
      <c r="N43" s="128"/>
      <c r="O43" s="128"/>
      <c r="P43" s="126"/>
    </row>
    <row r="44" spans="1:16" ht="22.5">
      <c r="A44" s="54">
        <v>12</v>
      </c>
      <c r="B44" s="71"/>
      <c r="C44" s="52" t="s">
        <v>175</v>
      </c>
      <c r="D44" s="14" t="s">
        <v>134</v>
      </c>
      <c r="E44" s="15">
        <f>E39</f>
        <v>2736.6722999999997</v>
      </c>
      <c r="F44" s="147"/>
      <c r="G44" s="128"/>
      <c r="H44" s="106"/>
      <c r="I44" s="106"/>
      <c r="J44" s="106"/>
      <c r="K44" s="126"/>
      <c r="L44" s="127"/>
      <c r="M44" s="128"/>
      <c r="N44" s="128"/>
      <c r="O44" s="128"/>
      <c r="P44" s="126"/>
    </row>
    <row r="45" spans="1:16">
      <c r="A45" s="54">
        <f t="shared" si="7"/>
        <v>0</v>
      </c>
      <c r="B45" s="71"/>
      <c r="C45" s="53" t="s">
        <v>176</v>
      </c>
      <c r="D45" s="14" t="s">
        <v>173</v>
      </c>
      <c r="E45" s="15">
        <f>E44*0.2</f>
        <v>547.33445999999992</v>
      </c>
      <c r="F45" s="147"/>
      <c r="G45" s="128"/>
      <c r="H45" s="106"/>
      <c r="I45" s="106"/>
      <c r="J45" s="106"/>
      <c r="K45" s="126"/>
      <c r="L45" s="127"/>
      <c r="M45" s="128"/>
      <c r="N45" s="128"/>
      <c r="O45" s="128"/>
      <c r="P45" s="126"/>
    </row>
    <row r="46" spans="1:16">
      <c r="A46" s="54">
        <f t="shared" si="7"/>
        <v>0</v>
      </c>
      <c r="B46" s="71"/>
      <c r="C46" s="53" t="s">
        <v>177</v>
      </c>
      <c r="D46" s="14" t="s">
        <v>173</v>
      </c>
      <c r="E46" s="15">
        <f>E44*3.5</f>
        <v>9578.3530499999997</v>
      </c>
      <c r="F46" s="147"/>
      <c r="G46" s="128"/>
      <c r="H46" s="106"/>
      <c r="I46" s="106"/>
      <c r="J46" s="106"/>
      <c r="K46" s="126"/>
      <c r="L46" s="127"/>
      <c r="M46" s="128"/>
      <c r="N46" s="128"/>
      <c r="O46" s="128"/>
      <c r="P46" s="126"/>
    </row>
    <row r="47" spans="1:16">
      <c r="A47" s="54">
        <v>13</v>
      </c>
      <c r="B47" s="71"/>
      <c r="C47" s="52" t="s">
        <v>235</v>
      </c>
      <c r="D47" s="14" t="s">
        <v>126</v>
      </c>
      <c r="E47" s="15">
        <v>484.78000000000003</v>
      </c>
      <c r="F47" s="147"/>
      <c r="G47" s="128"/>
      <c r="H47" s="106"/>
      <c r="I47" s="106"/>
      <c r="J47" s="106"/>
      <c r="K47" s="126"/>
      <c r="L47" s="127"/>
      <c r="M47" s="128"/>
      <c r="N47" s="128"/>
      <c r="O47" s="128"/>
      <c r="P47" s="126"/>
    </row>
    <row r="48" spans="1:16" ht="22.5">
      <c r="A48" s="54">
        <v>14</v>
      </c>
      <c r="B48" s="71"/>
      <c r="C48" s="52" t="s">
        <v>236</v>
      </c>
      <c r="D48" s="14" t="s">
        <v>108</v>
      </c>
      <c r="E48" s="15">
        <v>1867.76</v>
      </c>
      <c r="F48" s="147"/>
      <c r="G48" s="128"/>
      <c r="H48" s="106"/>
      <c r="I48" s="106"/>
      <c r="J48" s="106"/>
      <c r="K48" s="126"/>
      <c r="L48" s="127"/>
      <c r="M48" s="128"/>
      <c r="N48" s="128"/>
      <c r="O48" s="128"/>
      <c r="P48" s="126"/>
    </row>
    <row r="49" spans="1:16">
      <c r="A49" s="54">
        <f t="shared" si="7"/>
        <v>0</v>
      </c>
      <c r="B49" s="71"/>
      <c r="C49" s="53" t="s">
        <v>237</v>
      </c>
      <c r="D49" s="14" t="s">
        <v>134</v>
      </c>
      <c r="E49" s="15">
        <v>448.26240000000001</v>
      </c>
      <c r="F49" s="147"/>
      <c r="G49" s="128"/>
      <c r="H49" s="106"/>
      <c r="I49" s="106"/>
      <c r="J49" s="106"/>
      <c r="K49" s="126"/>
      <c r="L49" s="127"/>
      <c r="M49" s="128"/>
      <c r="N49" s="128"/>
      <c r="O49" s="128"/>
      <c r="P49" s="126"/>
    </row>
    <row r="50" spans="1:16">
      <c r="A50" s="54">
        <f t="shared" si="7"/>
        <v>0</v>
      </c>
      <c r="B50" s="71"/>
      <c r="C50" s="181" t="s">
        <v>238</v>
      </c>
      <c r="D50" s="14" t="s">
        <v>173</v>
      </c>
      <c r="E50" s="15">
        <v>3137.8368</v>
      </c>
      <c r="F50" s="147"/>
      <c r="G50" s="128"/>
      <c r="H50" s="106"/>
      <c r="I50" s="106"/>
      <c r="J50" s="106"/>
      <c r="K50" s="126"/>
      <c r="L50" s="127"/>
      <c r="M50" s="128"/>
      <c r="N50" s="128"/>
      <c r="O50" s="128"/>
      <c r="P50" s="126"/>
    </row>
    <row r="51" spans="1:16">
      <c r="A51" s="54">
        <f t="shared" si="7"/>
        <v>0</v>
      </c>
      <c r="B51" s="71"/>
      <c r="C51" s="53" t="s">
        <v>172</v>
      </c>
      <c r="D51" s="14" t="s">
        <v>173</v>
      </c>
      <c r="E51" s="15">
        <v>3137.8368</v>
      </c>
      <c r="F51" s="147"/>
      <c r="G51" s="128"/>
      <c r="H51" s="106"/>
      <c r="I51" s="106"/>
      <c r="J51" s="106"/>
      <c r="K51" s="126"/>
      <c r="L51" s="127"/>
      <c r="M51" s="128"/>
      <c r="N51" s="128"/>
      <c r="O51" s="128"/>
      <c r="P51" s="126"/>
    </row>
    <row r="52" spans="1:16">
      <c r="A52" s="54">
        <f t="shared" si="7"/>
        <v>0</v>
      </c>
      <c r="B52" s="71"/>
      <c r="C52" s="53" t="s">
        <v>239</v>
      </c>
      <c r="D52" s="14" t="s">
        <v>108</v>
      </c>
      <c r="E52" s="15">
        <v>1382.98</v>
      </c>
      <c r="F52" s="147"/>
      <c r="G52" s="128"/>
      <c r="H52" s="106"/>
      <c r="I52" s="106"/>
      <c r="J52" s="106"/>
      <c r="K52" s="126"/>
      <c r="L52" s="127"/>
      <c r="M52" s="128"/>
      <c r="N52" s="128"/>
      <c r="O52" s="128"/>
      <c r="P52" s="126"/>
    </row>
    <row r="53" spans="1:16">
      <c r="A53" s="54">
        <f t="shared" si="7"/>
        <v>0</v>
      </c>
      <c r="B53" s="71"/>
      <c r="C53" s="53" t="s">
        <v>194</v>
      </c>
      <c r="D53" s="14" t="s">
        <v>108</v>
      </c>
      <c r="E53" s="15">
        <v>1382.98</v>
      </c>
      <c r="F53" s="147"/>
      <c r="G53" s="128"/>
      <c r="H53" s="106"/>
      <c r="I53" s="106"/>
      <c r="J53" s="106"/>
      <c r="K53" s="126"/>
      <c r="L53" s="127"/>
      <c r="M53" s="128"/>
      <c r="N53" s="128"/>
      <c r="O53" s="128"/>
      <c r="P53" s="126"/>
    </row>
    <row r="54" spans="1:16">
      <c r="A54" s="54">
        <f t="shared" si="7"/>
        <v>0</v>
      </c>
      <c r="B54" s="71"/>
      <c r="C54" s="53" t="s">
        <v>240</v>
      </c>
      <c r="D54" s="14" t="s">
        <v>108</v>
      </c>
      <c r="E54" s="15">
        <v>484.78000000000003</v>
      </c>
      <c r="F54" s="147"/>
      <c r="G54" s="128"/>
      <c r="H54" s="106"/>
      <c r="I54" s="106"/>
      <c r="J54" s="106"/>
      <c r="K54" s="126"/>
      <c r="L54" s="127"/>
      <c r="M54" s="128"/>
      <c r="N54" s="128"/>
      <c r="O54" s="128"/>
      <c r="P54" s="126"/>
    </row>
    <row r="55" spans="1:16">
      <c r="A55" s="54">
        <f t="shared" si="7"/>
        <v>0</v>
      </c>
      <c r="B55" s="71"/>
      <c r="C55" s="53" t="s">
        <v>176</v>
      </c>
      <c r="D55" s="14" t="s">
        <v>173</v>
      </c>
      <c r="E55" s="15">
        <v>89.652480000000011</v>
      </c>
      <c r="F55" s="147"/>
      <c r="G55" s="128"/>
      <c r="H55" s="106"/>
      <c r="I55" s="106"/>
      <c r="J55" s="106"/>
      <c r="K55" s="126"/>
      <c r="L55" s="127"/>
      <c r="M55" s="128"/>
      <c r="N55" s="128"/>
      <c r="O55" s="128"/>
      <c r="P55" s="126"/>
    </row>
    <row r="56" spans="1:16">
      <c r="A56" s="54">
        <f t="shared" si="7"/>
        <v>0</v>
      </c>
      <c r="B56" s="71"/>
      <c r="C56" s="53" t="s">
        <v>177</v>
      </c>
      <c r="D56" s="14" t="s">
        <v>173</v>
      </c>
      <c r="E56" s="15">
        <v>1793.0496000000001</v>
      </c>
      <c r="F56" s="147"/>
      <c r="G56" s="128"/>
      <c r="H56" s="106"/>
      <c r="I56" s="106"/>
      <c r="J56" s="106"/>
      <c r="K56" s="126"/>
      <c r="L56" s="127"/>
      <c r="M56" s="128"/>
      <c r="N56" s="128"/>
      <c r="O56" s="128"/>
      <c r="P56" s="126"/>
    </row>
    <row r="57" spans="1:16">
      <c r="A57" s="54">
        <v>15</v>
      </c>
      <c r="B57" s="71"/>
      <c r="C57" s="52" t="s">
        <v>241</v>
      </c>
      <c r="D57" s="14" t="s">
        <v>126</v>
      </c>
      <c r="E57" s="15">
        <v>1867.76</v>
      </c>
      <c r="F57" s="147"/>
      <c r="G57" s="128"/>
      <c r="H57" s="106"/>
      <c r="I57" s="106"/>
      <c r="J57" s="106"/>
      <c r="K57" s="126"/>
      <c r="L57" s="127"/>
      <c r="M57" s="128"/>
      <c r="N57" s="128"/>
      <c r="O57" s="128"/>
      <c r="P57" s="126"/>
    </row>
    <row r="58" spans="1:16">
      <c r="A58" s="54"/>
      <c r="B58" s="71"/>
      <c r="C58" s="53" t="s">
        <v>242</v>
      </c>
      <c r="D58" s="14" t="s">
        <v>126</v>
      </c>
      <c r="E58" s="15">
        <v>1998.5032000000001</v>
      </c>
      <c r="F58" s="147"/>
      <c r="G58" s="128"/>
      <c r="H58" s="106"/>
      <c r="I58" s="106"/>
      <c r="J58" s="106"/>
      <c r="K58" s="126"/>
      <c r="L58" s="127"/>
      <c r="M58" s="128"/>
      <c r="N58" s="128"/>
      <c r="O58" s="128"/>
      <c r="P58" s="126"/>
    </row>
    <row r="59" spans="1:16">
      <c r="A59" s="54">
        <v>16</v>
      </c>
      <c r="B59" s="71"/>
      <c r="C59" s="52" t="s">
        <v>243</v>
      </c>
      <c r="D59" s="14" t="s">
        <v>126</v>
      </c>
      <c r="E59" s="15">
        <v>484.78000000000003</v>
      </c>
      <c r="F59" s="147"/>
      <c r="G59" s="128"/>
      <c r="H59" s="158"/>
      <c r="I59" s="158"/>
      <c r="J59" s="158"/>
      <c r="K59" s="126"/>
      <c r="L59" s="127"/>
      <c r="M59" s="128"/>
      <c r="N59" s="128"/>
      <c r="O59" s="128"/>
      <c r="P59" s="126"/>
    </row>
    <row r="60" spans="1:16">
      <c r="A60" s="54">
        <f t="shared" si="7"/>
        <v>0</v>
      </c>
      <c r="B60" s="71"/>
      <c r="C60" s="53" t="s">
        <v>244</v>
      </c>
      <c r="D60" s="14" t="s">
        <v>126</v>
      </c>
      <c r="E60" s="15">
        <v>484.78000000000003</v>
      </c>
      <c r="F60" s="147"/>
      <c r="G60" s="128"/>
      <c r="H60" s="158"/>
      <c r="I60" s="158"/>
      <c r="J60" s="158"/>
      <c r="K60" s="126"/>
      <c r="L60" s="127"/>
      <c r="M60" s="128"/>
      <c r="N60" s="128"/>
      <c r="O60" s="128"/>
      <c r="P60" s="126"/>
    </row>
    <row r="61" spans="1:16" ht="22.5">
      <c r="A61" s="54">
        <v>17</v>
      </c>
      <c r="B61" s="71"/>
      <c r="C61" s="52" t="s">
        <v>245</v>
      </c>
      <c r="D61" s="14" t="s">
        <v>136</v>
      </c>
      <c r="E61" s="15">
        <v>1</v>
      </c>
      <c r="F61" s="147"/>
      <c r="G61" s="128"/>
      <c r="H61" s="158"/>
      <c r="I61" s="158"/>
      <c r="J61" s="158"/>
      <c r="K61" s="126"/>
      <c r="L61" s="127"/>
      <c r="M61" s="128"/>
      <c r="N61" s="128"/>
      <c r="O61" s="128"/>
      <c r="P61" s="126"/>
    </row>
    <row r="62" spans="1:16">
      <c r="A62" s="54">
        <f t="shared" si="7"/>
        <v>0</v>
      </c>
      <c r="B62" s="71"/>
      <c r="C62" s="53" t="s">
        <v>246</v>
      </c>
      <c r="D62" s="14" t="s">
        <v>136</v>
      </c>
      <c r="E62" s="15">
        <v>1</v>
      </c>
      <c r="F62" s="147"/>
      <c r="G62" s="128"/>
      <c r="H62" s="158"/>
      <c r="I62" s="158"/>
      <c r="J62" s="158"/>
      <c r="K62" s="126"/>
      <c r="L62" s="127"/>
      <c r="M62" s="128"/>
      <c r="N62" s="128"/>
      <c r="O62" s="128"/>
      <c r="P62" s="126"/>
    </row>
    <row r="63" spans="1:16">
      <c r="A63" s="54">
        <v>18</v>
      </c>
      <c r="B63" s="71"/>
      <c r="C63" s="52" t="s">
        <v>247</v>
      </c>
      <c r="D63" s="14" t="s">
        <v>120</v>
      </c>
      <c r="E63" s="15">
        <v>68</v>
      </c>
      <c r="F63" s="147"/>
      <c r="G63" s="128"/>
      <c r="H63" s="158"/>
      <c r="I63" s="158"/>
      <c r="J63" s="158"/>
      <c r="K63" s="126"/>
      <c r="L63" s="127"/>
      <c r="M63" s="128"/>
      <c r="N63" s="128"/>
      <c r="O63" s="128"/>
      <c r="P63" s="126"/>
    </row>
    <row r="64" spans="1:16">
      <c r="A64" s="54">
        <v>19</v>
      </c>
      <c r="B64" s="71"/>
      <c r="C64" s="52" t="s">
        <v>248</v>
      </c>
      <c r="D64" s="14" t="s">
        <v>120</v>
      </c>
      <c r="E64" s="15">
        <v>68</v>
      </c>
      <c r="F64" s="147"/>
      <c r="G64" s="128"/>
      <c r="H64" s="158"/>
      <c r="I64" s="158"/>
      <c r="J64" s="158"/>
      <c r="K64" s="126"/>
      <c r="L64" s="127"/>
      <c r="M64" s="128"/>
      <c r="N64" s="128"/>
      <c r="O64" s="128"/>
      <c r="P64" s="126"/>
    </row>
    <row r="65" spans="1:16">
      <c r="A65" s="54">
        <f t="shared" si="7"/>
        <v>0</v>
      </c>
      <c r="B65" s="71"/>
      <c r="C65" s="53" t="s">
        <v>249</v>
      </c>
      <c r="D65" s="14" t="s">
        <v>120</v>
      </c>
      <c r="E65" s="15">
        <v>68</v>
      </c>
      <c r="F65" s="147"/>
      <c r="G65" s="128"/>
      <c r="H65" s="158"/>
      <c r="I65" s="158"/>
      <c r="J65" s="158"/>
      <c r="K65" s="126"/>
      <c r="L65" s="127"/>
      <c r="M65" s="128"/>
      <c r="N65" s="128"/>
      <c r="O65" s="128"/>
      <c r="P65" s="126"/>
    </row>
    <row r="66" spans="1:16">
      <c r="A66" s="54">
        <v>20</v>
      </c>
      <c r="B66" s="71"/>
      <c r="C66" s="52" t="s">
        <v>250</v>
      </c>
      <c r="D66" s="14" t="s">
        <v>120</v>
      </c>
      <c r="E66" s="15">
        <v>40</v>
      </c>
      <c r="F66" s="147"/>
      <c r="G66" s="128"/>
      <c r="H66" s="158"/>
      <c r="I66" s="158"/>
      <c r="J66" s="158"/>
      <c r="K66" s="126"/>
      <c r="L66" s="127"/>
      <c r="M66" s="128"/>
      <c r="N66" s="128"/>
      <c r="O66" s="128"/>
      <c r="P66" s="126"/>
    </row>
    <row r="67" spans="1:16">
      <c r="A67" s="54">
        <v>21</v>
      </c>
      <c r="B67" s="71"/>
      <c r="C67" s="55" t="s">
        <v>251</v>
      </c>
      <c r="D67" s="14" t="s">
        <v>120</v>
      </c>
      <c r="E67" s="15">
        <v>40</v>
      </c>
      <c r="F67" s="147"/>
      <c r="G67" s="128"/>
      <c r="H67" s="158"/>
      <c r="I67" s="158"/>
      <c r="J67" s="158"/>
      <c r="K67" s="126"/>
      <c r="L67" s="127"/>
      <c r="M67" s="128"/>
      <c r="N67" s="128"/>
      <c r="O67" s="128"/>
      <c r="P67" s="126"/>
    </row>
    <row r="68" spans="1:16" ht="33.75">
      <c r="A68" s="54">
        <v>22</v>
      </c>
      <c r="B68" s="71"/>
      <c r="C68" s="55" t="s">
        <v>252</v>
      </c>
      <c r="D68" s="14" t="s">
        <v>120</v>
      </c>
      <c r="E68" s="15">
        <v>40</v>
      </c>
      <c r="F68" s="147"/>
      <c r="G68" s="128"/>
      <c r="H68" s="106"/>
      <c r="I68" s="106"/>
      <c r="J68" s="106"/>
      <c r="K68" s="126"/>
      <c r="L68" s="127"/>
      <c r="M68" s="128"/>
      <c r="N68" s="128"/>
      <c r="O68" s="128"/>
      <c r="P68" s="126"/>
    </row>
    <row r="69" spans="1:16">
      <c r="A69" s="54">
        <v>23</v>
      </c>
      <c r="B69" s="14"/>
      <c r="C69" s="55" t="s">
        <v>253</v>
      </c>
      <c r="D69" s="14" t="s">
        <v>134</v>
      </c>
      <c r="E69" s="15">
        <v>241.49999999999997</v>
      </c>
      <c r="F69" s="147"/>
      <c r="G69" s="128"/>
      <c r="H69" s="106"/>
      <c r="I69" s="106"/>
      <c r="J69" s="106"/>
      <c r="K69" s="126"/>
      <c r="L69" s="127"/>
      <c r="M69" s="128"/>
      <c r="N69" s="128"/>
      <c r="O69" s="128"/>
      <c r="P69" s="126"/>
    </row>
    <row r="70" spans="1:16">
      <c r="A70" s="54">
        <f t="shared" si="7"/>
        <v>0</v>
      </c>
      <c r="B70" s="14"/>
      <c r="C70" s="53" t="s">
        <v>254</v>
      </c>
      <c r="D70" s="14" t="s">
        <v>134</v>
      </c>
      <c r="E70" s="15">
        <v>277.72499999999997</v>
      </c>
      <c r="F70" s="147"/>
      <c r="G70" s="128"/>
      <c r="H70" s="106"/>
      <c r="I70" s="106"/>
      <c r="J70" s="106"/>
      <c r="K70" s="126"/>
      <c r="L70" s="127"/>
      <c r="M70" s="128"/>
      <c r="N70" s="128"/>
      <c r="O70" s="128"/>
      <c r="P70" s="126"/>
    </row>
    <row r="71" spans="1:16">
      <c r="A71" s="54">
        <f t="shared" si="7"/>
        <v>0</v>
      </c>
      <c r="B71" s="14"/>
      <c r="C71" s="53" t="s">
        <v>144</v>
      </c>
      <c r="D71" s="14" t="s">
        <v>120</v>
      </c>
      <c r="E71" s="15">
        <v>1448.9999999999998</v>
      </c>
      <c r="F71" s="147"/>
      <c r="G71" s="128"/>
      <c r="H71" s="106"/>
      <c r="I71" s="106"/>
      <c r="J71" s="106"/>
      <c r="K71" s="126"/>
      <c r="L71" s="127"/>
      <c r="M71" s="128"/>
      <c r="N71" s="128"/>
      <c r="O71" s="128"/>
      <c r="P71" s="126"/>
    </row>
    <row r="72" spans="1:16">
      <c r="A72" s="54">
        <v>24</v>
      </c>
      <c r="B72" s="14"/>
      <c r="C72" s="52" t="s">
        <v>255</v>
      </c>
      <c r="D72" s="14" t="s">
        <v>120</v>
      </c>
      <c r="E72" s="15">
        <v>80</v>
      </c>
      <c r="F72" s="147"/>
      <c r="G72" s="128"/>
      <c r="H72" s="106"/>
      <c r="I72" s="106"/>
      <c r="J72" s="106"/>
      <c r="K72" s="126"/>
      <c r="L72" s="127"/>
      <c r="M72" s="128"/>
      <c r="N72" s="128"/>
      <c r="O72" s="128"/>
      <c r="P72" s="126"/>
    </row>
    <row r="73" spans="1:16">
      <c r="A73" s="54">
        <f t="shared" si="7"/>
        <v>0</v>
      </c>
      <c r="B73" s="14"/>
      <c r="C73" s="53" t="s">
        <v>256</v>
      </c>
      <c r="D73" s="14" t="s">
        <v>136</v>
      </c>
      <c r="E73" s="15">
        <v>80</v>
      </c>
      <c r="F73" s="147"/>
      <c r="G73" s="128"/>
      <c r="H73" s="106"/>
      <c r="I73" s="106"/>
      <c r="J73" s="106"/>
      <c r="K73" s="126"/>
      <c r="L73" s="127"/>
      <c r="M73" s="128"/>
      <c r="N73" s="128"/>
      <c r="O73" s="128"/>
      <c r="P73" s="126"/>
    </row>
    <row r="74" spans="1:16" ht="45" customHeight="1">
      <c r="A74" s="54">
        <v>25</v>
      </c>
      <c r="B74" s="14"/>
      <c r="C74" s="52" t="s">
        <v>257</v>
      </c>
      <c r="D74" s="14" t="s">
        <v>120</v>
      </c>
      <c r="E74" s="15">
        <v>360</v>
      </c>
      <c r="F74" s="147"/>
      <c r="G74" s="128"/>
      <c r="H74" s="106"/>
      <c r="I74" s="106"/>
      <c r="J74" s="106"/>
      <c r="K74" s="126"/>
      <c r="L74" s="127"/>
      <c r="M74" s="128"/>
      <c r="N74" s="128"/>
      <c r="O74" s="128"/>
      <c r="P74" s="126"/>
    </row>
    <row r="75" spans="1:16">
      <c r="A75" s="54">
        <f t="shared" si="7"/>
        <v>0</v>
      </c>
      <c r="B75" s="14"/>
      <c r="C75" s="53" t="s">
        <v>258</v>
      </c>
      <c r="D75" s="14" t="s">
        <v>120</v>
      </c>
      <c r="E75" s="15">
        <v>360</v>
      </c>
      <c r="F75" s="147"/>
      <c r="G75" s="128"/>
      <c r="H75" s="106"/>
      <c r="I75" s="106"/>
      <c r="J75" s="106"/>
      <c r="K75" s="126"/>
      <c r="L75" s="127"/>
      <c r="M75" s="128"/>
      <c r="N75" s="128"/>
      <c r="O75" s="128"/>
      <c r="P75" s="126"/>
    </row>
    <row r="76" spans="1:16">
      <c r="A76" s="54">
        <v>26</v>
      </c>
      <c r="B76" s="14"/>
      <c r="C76" s="52" t="s">
        <v>259</v>
      </c>
      <c r="D76" s="14" t="s">
        <v>120</v>
      </c>
      <c r="E76" s="15">
        <v>540</v>
      </c>
      <c r="F76" s="147"/>
      <c r="G76" s="128"/>
      <c r="H76" s="106"/>
      <c r="I76" s="106"/>
      <c r="J76" s="106"/>
      <c r="K76" s="126"/>
      <c r="L76" s="127"/>
      <c r="M76" s="128"/>
      <c r="N76" s="128"/>
      <c r="O76" s="128"/>
      <c r="P76" s="126"/>
    </row>
    <row r="77" spans="1:16">
      <c r="A77" s="54">
        <f t="shared" si="7"/>
        <v>0</v>
      </c>
      <c r="B77" s="14"/>
      <c r="C77" s="53" t="s">
        <v>260</v>
      </c>
      <c r="D77" s="14" t="s">
        <v>120</v>
      </c>
      <c r="E77" s="15">
        <v>540</v>
      </c>
      <c r="F77" s="147"/>
      <c r="G77" s="128"/>
      <c r="H77" s="106"/>
      <c r="I77" s="106"/>
      <c r="J77" s="106"/>
      <c r="K77" s="126"/>
      <c r="L77" s="127"/>
      <c r="M77" s="128"/>
      <c r="N77" s="128"/>
      <c r="O77" s="128"/>
      <c r="P77" s="126"/>
    </row>
    <row r="78" spans="1:16">
      <c r="A78" s="54">
        <v>27</v>
      </c>
      <c r="B78" s="14"/>
      <c r="C78" s="55" t="s">
        <v>261</v>
      </c>
      <c r="D78" s="14" t="s">
        <v>126</v>
      </c>
      <c r="E78" s="15">
        <v>630</v>
      </c>
      <c r="F78" s="147"/>
      <c r="G78" s="128"/>
      <c r="H78" s="106"/>
      <c r="I78" s="106"/>
      <c r="J78" s="106"/>
      <c r="K78" s="126"/>
      <c r="L78" s="127"/>
      <c r="M78" s="128"/>
      <c r="N78" s="128"/>
      <c r="O78" s="128"/>
      <c r="P78" s="126"/>
    </row>
    <row r="79" spans="1:16">
      <c r="A79" s="54">
        <f t="shared" si="7"/>
        <v>0</v>
      </c>
      <c r="B79" s="14"/>
      <c r="C79" s="53" t="s">
        <v>262</v>
      </c>
      <c r="D79" s="14" t="s">
        <v>143</v>
      </c>
      <c r="E79" s="15">
        <v>3.9375000000000004</v>
      </c>
      <c r="F79" s="147"/>
      <c r="G79" s="128"/>
      <c r="H79" s="106"/>
      <c r="I79" s="106"/>
      <c r="J79" s="106"/>
      <c r="K79" s="126"/>
      <c r="L79" s="127"/>
      <c r="M79" s="128"/>
      <c r="N79" s="128"/>
      <c r="O79" s="128"/>
      <c r="P79" s="126"/>
    </row>
    <row r="80" spans="1:16">
      <c r="A80" s="54">
        <f t="shared" si="7"/>
        <v>0</v>
      </c>
      <c r="B80" s="14"/>
      <c r="C80" s="53" t="s">
        <v>263</v>
      </c>
      <c r="D80" s="14" t="s">
        <v>136</v>
      </c>
      <c r="E80" s="15">
        <v>630</v>
      </c>
      <c r="F80" s="147"/>
      <c r="G80" s="128"/>
      <c r="H80" s="106"/>
      <c r="I80" s="106"/>
      <c r="J80" s="106"/>
      <c r="K80" s="126"/>
      <c r="L80" s="127"/>
      <c r="M80" s="128"/>
      <c r="N80" s="128"/>
      <c r="O80" s="128"/>
      <c r="P80" s="126"/>
    </row>
    <row r="81" spans="1:16">
      <c r="A81" s="54">
        <v>28</v>
      </c>
      <c r="B81" s="14"/>
      <c r="C81" s="55" t="s">
        <v>264</v>
      </c>
      <c r="D81" s="14" t="s">
        <v>126</v>
      </c>
      <c r="E81" s="15">
        <v>210</v>
      </c>
      <c r="F81" s="147"/>
      <c r="G81" s="128"/>
      <c r="H81" s="106"/>
      <c r="I81" s="106"/>
      <c r="J81" s="106"/>
      <c r="K81" s="126"/>
      <c r="L81" s="127"/>
      <c r="M81" s="128"/>
      <c r="N81" s="128"/>
      <c r="O81" s="128"/>
      <c r="P81" s="126"/>
    </row>
    <row r="82" spans="1:16">
      <c r="A82" s="54">
        <f t="shared" si="7"/>
        <v>0</v>
      </c>
      <c r="B82" s="14"/>
      <c r="C82" s="53" t="s">
        <v>265</v>
      </c>
      <c r="D82" s="14" t="s">
        <v>126</v>
      </c>
      <c r="E82" s="15">
        <v>220.5</v>
      </c>
      <c r="F82" s="147"/>
      <c r="G82" s="128"/>
      <c r="H82" s="106"/>
      <c r="I82" s="106"/>
      <c r="J82" s="106"/>
      <c r="K82" s="126"/>
      <c r="L82" s="127"/>
      <c r="M82" s="128"/>
      <c r="N82" s="128"/>
      <c r="O82" s="128"/>
      <c r="P82" s="126"/>
    </row>
    <row r="83" spans="1:16">
      <c r="A83" s="54">
        <v>29</v>
      </c>
      <c r="B83" s="14"/>
      <c r="C83" s="52" t="s">
        <v>266</v>
      </c>
      <c r="D83" s="14" t="s">
        <v>134</v>
      </c>
      <c r="E83" s="15">
        <f>40.9*5*1.2</f>
        <v>245.39999999999998</v>
      </c>
      <c r="F83" s="147"/>
      <c r="G83" s="128"/>
      <c r="H83" s="106"/>
      <c r="I83" s="106"/>
      <c r="J83" s="106"/>
      <c r="K83" s="126"/>
      <c r="L83" s="127"/>
      <c r="M83" s="128"/>
      <c r="N83" s="128"/>
      <c r="O83" s="128"/>
      <c r="P83" s="126"/>
    </row>
    <row r="84" spans="1:16">
      <c r="A84" s="54">
        <f t="shared" si="7"/>
        <v>0</v>
      </c>
      <c r="B84" s="14"/>
      <c r="C84" s="53" t="s">
        <v>176</v>
      </c>
      <c r="D84" s="14" t="s">
        <v>173</v>
      </c>
      <c r="E84" s="15">
        <f>E83*0.2</f>
        <v>49.08</v>
      </c>
      <c r="F84" s="147"/>
      <c r="G84" s="128"/>
      <c r="H84" s="106"/>
      <c r="I84" s="106"/>
      <c r="J84" s="106"/>
      <c r="K84" s="126"/>
      <c r="L84" s="127"/>
      <c r="M84" s="128"/>
      <c r="N84" s="128"/>
      <c r="O84" s="128"/>
      <c r="P84" s="126"/>
    </row>
    <row r="85" spans="1:16">
      <c r="A85" s="54">
        <v>30</v>
      </c>
      <c r="B85" s="14"/>
      <c r="C85" s="52" t="s">
        <v>267</v>
      </c>
      <c r="D85" s="14" t="s">
        <v>134</v>
      </c>
      <c r="E85" s="15">
        <f>E83</f>
        <v>245.39999999999998</v>
      </c>
      <c r="F85" s="147"/>
      <c r="G85" s="128"/>
      <c r="H85" s="106"/>
      <c r="I85" s="106"/>
      <c r="J85" s="106"/>
      <c r="K85" s="126"/>
      <c r="L85" s="127"/>
      <c r="M85" s="128"/>
      <c r="N85" s="128"/>
      <c r="O85" s="128"/>
      <c r="P85" s="126"/>
    </row>
    <row r="86" spans="1:16">
      <c r="A86" s="54">
        <v>31</v>
      </c>
      <c r="B86" s="14"/>
      <c r="C86" s="52" t="s">
        <v>268</v>
      </c>
      <c r="D86" s="14" t="s">
        <v>134</v>
      </c>
      <c r="E86" s="15">
        <f>E85</f>
        <v>245.39999999999998</v>
      </c>
      <c r="F86" s="147"/>
      <c r="G86" s="128"/>
      <c r="H86" s="106"/>
      <c r="I86" s="106"/>
      <c r="J86" s="106"/>
      <c r="K86" s="126"/>
      <c r="L86" s="127"/>
      <c r="M86" s="128"/>
      <c r="N86" s="128"/>
      <c r="O86" s="128"/>
      <c r="P86" s="126"/>
    </row>
    <row r="87" spans="1:16">
      <c r="A87" s="54">
        <v>32</v>
      </c>
      <c r="B87" s="14"/>
      <c r="C87" s="52" t="s">
        <v>269</v>
      </c>
      <c r="D87" s="14" t="s">
        <v>134</v>
      </c>
      <c r="E87" s="15">
        <f>E86</f>
        <v>245.39999999999998</v>
      </c>
      <c r="F87" s="147"/>
      <c r="G87" s="128"/>
      <c r="H87" s="106"/>
      <c r="I87" s="106"/>
      <c r="J87" s="106"/>
      <c r="K87" s="126"/>
      <c r="L87" s="127"/>
      <c r="M87" s="128"/>
      <c r="N87" s="128"/>
      <c r="O87" s="128"/>
      <c r="P87" s="126"/>
    </row>
    <row r="88" spans="1:16">
      <c r="A88" s="54">
        <f t="shared" ref="A88:A95" si="8">IF(E88&gt;0,IF(F88&gt;0,1+MAX(A74:A87),0),0)</f>
        <v>0</v>
      </c>
      <c r="B88" s="14"/>
      <c r="C88" s="53" t="s">
        <v>270</v>
      </c>
      <c r="D88" s="14" t="s">
        <v>173</v>
      </c>
      <c r="E88" s="15">
        <f>E87*7</f>
        <v>1717.7999999999997</v>
      </c>
      <c r="F88" s="147"/>
      <c r="G88" s="128"/>
      <c r="H88" s="106"/>
      <c r="I88" s="106"/>
      <c r="J88" s="106"/>
      <c r="K88" s="126"/>
      <c r="L88" s="127"/>
      <c r="M88" s="128"/>
      <c r="N88" s="128"/>
      <c r="O88" s="128"/>
      <c r="P88" s="126"/>
    </row>
    <row r="89" spans="1:16">
      <c r="A89" s="54">
        <f t="shared" si="8"/>
        <v>0</v>
      </c>
      <c r="B89" s="14"/>
      <c r="C89" s="181" t="s">
        <v>271</v>
      </c>
      <c r="D89" s="14" t="s">
        <v>134</v>
      </c>
      <c r="E89" s="15">
        <f>E87*1.15</f>
        <v>282.20999999999998</v>
      </c>
      <c r="F89" s="147"/>
      <c r="G89" s="128"/>
      <c r="H89" s="106"/>
      <c r="I89" s="106"/>
      <c r="J89" s="106"/>
      <c r="K89" s="126"/>
      <c r="L89" s="127"/>
      <c r="M89" s="128"/>
      <c r="N89" s="128"/>
      <c r="O89" s="128"/>
      <c r="P89" s="126"/>
    </row>
    <row r="90" spans="1:16">
      <c r="A90" s="54">
        <f t="shared" si="8"/>
        <v>0</v>
      </c>
      <c r="B90" s="14"/>
      <c r="C90" s="181" t="s">
        <v>272</v>
      </c>
      <c r="D90" s="14" t="s">
        <v>136</v>
      </c>
      <c r="E90" s="15">
        <f>E87</f>
        <v>245.39999999999998</v>
      </c>
      <c r="F90" s="147"/>
      <c r="G90" s="128"/>
      <c r="H90" s="106"/>
      <c r="I90" s="106"/>
      <c r="J90" s="106"/>
      <c r="K90" s="126"/>
      <c r="L90" s="127"/>
      <c r="M90" s="128"/>
      <c r="N90" s="128"/>
      <c r="O90" s="128"/>
      <c r="P90" s="126"/>
    </row>
    <row r="91" spans="1:16">
      <c r="A91" s="54">
        <v>33</v>
      </c>
      <c r="B91" s="14"/>
      <c r="C91" s="52" t="s">
        <v>273</v>
      </c>
      <c r="D91" s="14" t="s">
        <v>134</v>
      </c>
      <c r="E91" s="15">
        <f>E87</f>
        <v>245.39999999999998</v>
      </c>
      <c r="F91" s="147"/>
      <c r="G91" s="128"/>
      <c r="H91" s="158"/>
      <c r="I91" s="158"/>
      <c r="J91" s="158"/>
      <c r="K91" s="126"/>
      <c r="L91" s="127"/>
      <c r="M91" s="128"/>
      <c r="N91" s="128"/>
      <c r="O91" s="128"/>
      <c r="P91" s="126"/>
    </row>
    <row r="92" spans="1:16">
      <c r="A92" s="54">
        <f t="shared" si="8"/>
        <v>0</v>
      </c>
      <c r="B92" s="14"/>
      <c r="C92" s="53" t="s">
        <v>176</v>
      </c>
      <c r="D92" s="14" t="s">
        <v>173</v>
      </c>
      <c r="E92" s="15">
        <f>E91*0.2</f>
        <v>49.08</v>
      </c>
      <c r="F92" s="147"/>
      <c r="G92" s="128"/>
      <c r="H92" s="158"/>
      <c r="I92" s="158"/>
      <c r="J92" s="158"/>
      <c r="K92" s="126"/>
      <c r="L92" s="127"/>
      <c r="M92" s="128"/>
      <c r="N92" s="128"/>
      <c r="O92" s="128"/>
      <c r="P92" s="126"/>
    </row>
    <row r="93" spans="1:16">
      <c r="A93" s="54">
        <f t="shared" si="8"/>
        <v>0</v>
      </c>
      <c r="B93" s="14"/>
      <c r="C93" s="53" t="s">
        <v>177</v>
      </c>
      <c r="D93" s="14" t="s">
        <v>173</v>
      </c>
      <c r="E93" s="15">
        <f>E91*3.5</f>
        <v>858.89999999999986</v>
      </c>
      <c r="F93" s="147"/>
      <c r="G93" s="128"/>
      <c r="H93" s="158"/>
      <c r="I93" s="158"/>
      <c r="J93" s="158"/>
      <c r="K93" s="126"/>
      <c r="L93" s="127"/>
      <c r="M93" s="128"/>
      <c r="N93" s="128"/>
      <c r="O93" s="128"/>
      <c r="P93" s="126"/>
    </row>
    <row r="94" spans="1:16" ht="22.5">
      <c r="A94" s="54">
        <v>34</v>
      </c>
      <c r="B94" s="14"/>
      <c r="C94" s="52" t="s">
        <v>274</v>
      </c>
      <c r="D94" s="14" t="s">
        <v>126</v>
      </c>
      <c r="E94" s="15">
        <v>210</v>
      </c>
      <c r="F94" s="147"/>
      <c r="G94" s="128"/>
      <c r="H94" s="158"/>
      <c r="I94" s="158"/>
      <c r="J94" s="158"/>
      <c r="K94" s="126"/>
      <c r="L94" s="127"/>
      <c r="M94" s="128"/>
      <c r="N94" s="128"/>
      <c r="O94" s="128"/>
      <c r="P94" s="126"/>
    </row>
    <row r="95" spans="1:16">
      <c r="A95" s="54">
        <f t="shared" si="8"/>
        <v>0</v>
      </c>
      <c r="B95" s="14"/>
      <c r="C95" s="53" t="s">
        <v>275</v>
      </c>
      <c r="D95" s="14" t="s">
        <v>276</v>
      </c>
      <c r="E95" s="15">
        <v>30</v>
      </c>
      <c r="F95" s="147"/>
      <c r="G95" s="128"/>
      <c r="H95" s="158"/>
      <c r="I95" s="158"/>
      <c r="J95" s="158"/>
      <c r="K95" s="126"/>
      <c r="L95" s="127"/>
      <c r="M95" s="128"/>
      <c r="N95" s="128"/>
      <c r="O95" s="128"/>
      <c r="P95" s="126"/>
    </row>
    <row r="96" spans="1:16" ht="22.5">
      <c r="A96" s="54">
        <v>35</v>
      </c>
      <c r="B96" s="14"/>
      <c r="C96" s="52" t="s">
        <v>305</v>
      </c>
      <c r="D96" s="14" t="s">
        <v>120</v>
      </c>
      <c r="E96" s="15">
        <f>3*5</f>
        <v>15</v>
      </c>
      <c r="F96" s="147"/>
      <c r="G96" s="128"/>
      <c r="H96" s="158"/>
      <c r="I96" s="158"/>
      <c r="J96" s="158"/>
      <c r="K96" s="126"/>
      <c r="L96" s="127"/>
      <c r="M96" s="128"/>
      <c r="N96" s="128"/>
      <c r="O96" s="128"/>
      <c r="P96" s="126"/>
    </row>
    <row r="97" spans="1:16">
      <c r="A97" s="54">
        <v>36</v>
      </c>
      <c r="B97" s="14"/>
      <c r="C97" s="52" t="s">
        <v>277</v>
      </c>
      <c r="D97" s="14" t="s">
        <v>126</v>
      </c>
      <c r="E97" s="15">
        <v>210</v>
      </c>
      <c r="F97" s="147"/>
      <c r="G97" s="128"/>
      <c r="H97" s="158"/>
      <c r="I97" s="158"/>
      <c r="J97" s="158"/>
      <c r="K97" s="126"/>
      <c r="L97" s="127"/>
      <c r="M97" s="128"/>
      <c r="N97" s="128"/>
      <c r="O97" s="128"/>
      <c r="P97" s="126"/>
    </row>
    <row r="98" spans="1:16">
      <c r="A98" s="54">
        <f>IF(E98&gt;0,IF(F98&gt;0,1+MAX(A83:A97),0),0)</f>
        <v>0</v>
      </c>
      <c r="B98" s="14"/>
      <c r="C98" s="53" t="s">
        <v>278</v>
      </c>
      <c r="D98" s="14" t="s">
        <v>126</v>
      </c>
      <c r="E98" s="15">
        <v>231.00000000000003</v>
      </c>
      <c r="F98" s="147"/>
      <c r="G98" s="128"/>
      <c r="H98" s="158"/>
      <c r="I98" s="158"/>
      <c r="J98" s="158"/>
      <c r="K98" s="126"/>
      <c r="L98" s="127"/>
      <c r="M98" s="128"/>
      <c r="N98" s="128"/>
      <c r="O98" s="128"/>
      <c r="P98" s="126"/>
    </row>
    <row r="99" spans="1:16" ht="22.5">
      <c r="A99" s="54">
        <v>37</v>
      </c>
      <c r="B99" s="14"/>
      <c r="C99" s="52" t="s">
        <v>279</v>
      </c>
      <c r="D99" s="14" t="s">
        <v>136</v>
      </c>
      <c r="E99" s="15">
        <v>1</v>
      </c>
      <c r="F99" s="147"/>
      <c r="G99" s="128"/>
      <c r="H99" s="158"/>
      <c r="I99" s="158"/>
      <c r="J99" s="158"/>
      <c r="K99" s="126"/>
      <c r="L99" s="127"/>
      <c r="M99" s="128"/>
      <c r="N99" s="128"/>
      <c r="O99" s="128"/>
      <c r="P99" s="126"/>
    </row>
    <row r="100" spans="1:16" ht="15.75" thickBot="1">
      <c r="A100" s="73">
        <f>IF(E100&gt;0,IF(F100&gt;0,1+MAX(#REF!),0),0)</f>
        <v>0</v>
      </c>
      <c r="B100" s="17"/>
      <c r="C100" s="78"/>
      <c r="D100" s="17"/>
      <c r="E100" s="19"/>
      <c r="F100" s="170">
        <f t="shared" ref="F100" si="9">IF(H100&gt;0.001,H100/G100,0)</f>
        <v>0</v>
      </c>
      <c r="G100" s="138">
        <f t="shared" ref="G100" si="10">IF(H100&gt;0.001,5,0)</f>
        <v>0</v>
      </c>
      <c r="H100" s="79"/>
      <c r="I100" s="79"/>
      <c r="J100" s="79"/>
      <c r="K100" s="139">
        <f t="shared" ref="K100" si="11">SUM(H100:J100)</f>
        <v>0</v>
      </c>
      <c r="L100" s="137">
        <f t="shared" ref="L100" si="12">ROUND($E100*F100,2)</f>
        <v>0</v>
      </c>
      <c r="M100" s="138">
        <f t="shared" ref="M100:O100" si="13">ROUND($E100*H100,2)</f>
        <v>0</v>
      </c>
      <c r="N100" s="138">
        <f t="shared" si="13"/>
        <v>0</v>
      </c>
      <c r="O100" s="138">
        <f t="shared" si="13"/>
        <v>0</v>
      </c>
      <c r="P100" s="139">
        <f t="shared" ref="P100" si="14">SUM(M100:O100)</f>
        <v>0</v>
      </c>
    </row>
    <row r="101" spans="1:16" ht="15.75" customHeight="1" thickBot="1">
      <c r="A101" s="285" t="s">
        <v>76</v>
      </c>
      <c r="B101" s="286"/>
      <c r="C101" s="286"/>
      <c r="D101" s="286"/>
      <c r="E101" s="286"/>
      <c r="F101" s="278"/>
      <c r="G101" s="278"/>
      <c r="H101" s="278"/>
      <c r="I101" s="278"/>
      <c r="J101" s="278"/>
      <c r="K101" s="279"/>
      <c r="L101" s="43">
        <f>SUM(L15:L100)</f>
        <v>0</v>
      </c>
      <c r="M101" s="43">
        <f>SUM(M15:M100)</f>
        <v>0</v>
      </c>
      <c r="N101" s="43">
        <f>SUM(N15:N100)</f>
        <v>0</v>
      </c>
      <c r="O101" s="93">
        <f>SUM(O15:O100)</f>
        <v>0</v>
      </c>
      <c r="P101" s="74">
        <f>SUM(P15:P100)</f>
        <v>0</v>
      </c>
    </row>
    <row r="102" spans="1:16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s="1" customFormat="1" ht="11.25">
      <c r="A104" s="1" t="s">
        <v>71</v>
      </c>
      <c r="B104" s="6"/>
      <c r="C104" s="204"/>
      <c r="D104" s="204"/>
      <c r="E104" s="204"/>
      <c r="F104" s="204"/>
      <c r="G104" s="204"/>
      <c r="H104" s="204"/>
    </row>
    <row r="105" spans="1:16" s="1" customFormat="1" ht="11.25">
      <c r="A105" s="6"/>
      <c r="B105" s="6"/>
      <c r="C105" s="205" t="s">
        <v>72</v>
      </c>
      <c r="D105" s="205"/>
      <c r="E105" s="205"/>
      <c r="F105" s="205"/>
      <c r="G105" s="205"/>
      <c r="H105" s="205"/>
    </row>
    <row r="106" spans="1:16" s="1" customFormat="1" ht="11.25">
      <c r="A106" s="6"/>
      <c r="B106" s="6"/>
      <c r="C106" s="6"/>
      <c r="D106" s="6"/>
      <c r="E106" s="6"/>
      <c r="F106" s="6"/>
      <c r="G106" s="6"/>
      <c r="H106" s="6"/>
    </row>
    <row r="107" spans="1:16" s="1" customFormat="1" ht="11.25">
      <c r="A107" s="1" t="s">
        <v>318</v>
      </c>
      <c r="B107" s="6"/>
      <c r="C107" s="6"/>
      <c r="D107" s="6"/>
      <c r="E107" s="6"/>
      <c r="F107" s="6"/>
      <c r="G107" s="6"/>
      <c r="H107" s="6"/>
    </row>
  </sheetData>
  <mergeCells count="22">
    <mergeCell ref="A101:K101"/>
    <mergeCell ref="C104:H104"/>
    <mergeCell ref="C105:H105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N11:O11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scale="9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P41"/>
  <sheetViews>
    <sheetView zoomScaleNormal="100" workbookViewId="0">
      <selection activeCell="E28" sqref="E28"/>
    </sheetView>
  </sheetViews>
  <sheetFormatPr defaultColWidth="9.140625" defaultRowHeight="15"/>
  <cols>
    <col min="1" max="1" width="4.140625" style="130" customWidth="1"/>
    <col min="2" max="2" width="5.7109375" style="130" customWidth="1"/>
    <col min="3" max="3" width="39.85546875" style="130" customWidth="1"/>
    <col min="4" max="4" width="5.42578125" style="130" customWidth="1"/>
    <col min="5" max="5" width="8.7109375" style="130" customWidth="1"/>
    <col min="6" max="6" width="6.28515625" style="130" customWidth="1"/>
    <col min="7" max="7" width="4.28515625" style="130" customWidth="1"/>
    <col min="8" max="10" width="6.7109375" style="130" customWidth="1"/>
    <col min="11" max="11" width="7.5703125" style="130" customWidth="1"/>
    <col min="12" max="15" width="7.7109375" style="130" customWidth="1"/>
    <col min="16" max="16" width="9" style="130" customWidth="1"/>
    <col min="17" max="16384" width="9.140625" style="130"/>
  </cols>
  <sheetData>
    <row r="1" spans="1:16">
      <c r="A1" s="280"/>
      <c r="B1" s="280"/>
      <c r="C1" s="280"/>
      <c r="D1" s="280"/>
      <c r="E1" s="280"/>
      <c r="F1" s="280"/>
      <c r="G1" s="280"/>
      <c r="H1" s="280"/>
      <c r="I1" s="280"/>
      <c r="J1" s="280"/>
      <c r="K1" s="32"/>
      <c r="L1" s="29"/>
      <c r="M1" s="29"/>
      <c r="N1" s="29"/>
      <c r="O1" s="31" t="s">
        <v>73</v>
      </c>
      <c r="P1" s="109">
        <f>Kopsavilkums!A23</f>
        <v>6</v>
      </c>
    </row>
    <row r="2" spans="1:16">
      <c r="A2" s="275" t="s">
        <v>44</v>
      </c>
      <c r="B2" s="275"/>
      <c r="C2" s="275"/>
      <c r="D2" s="275"/>
      <c r="E2" s="275"/>
      <c r="F2" s="275"/>
      <c r="G2" s="275"/>
      <c r="H2" s="275"/>
      <c r="I2" s="275"/>
      <c r="J2" s="275"/>
      <c r="K2" s="32"/>
      <c r="L2" s="29"/>
      <c r="M2" s="29"/>
      <c r="N2" s="29"/>
      <c r="O2" s="29"/>
      <c r="P2" s="32"/>
    </row>
    <row r="3" spans="1:16">
      <c r="A3" s="120"/>
      <c r="B3" s="120"/>
      <c r="C3" s="215" t="s">
        <v>17</v>
      </c>
      <c r="D3" s="215"/>
      <c r="E3" s="215"/>
      <c r="F3" s="215"/>
      <c r="G3" s="215"/>
      <c r="H3" s="215"/>
      <c r="I3" s="215"/>
      <c r="J3" s="120"/>
      <c r="K3" s="32"/>
      <c r="L3" s="29"/>
      <c r="M3" s="29"/>
      <c r="N3" s="29"/>
      <c r="O3" s="29"/>
      <c r="P3" s="32"/>
    </row>
    <row r="4" spans="1:16">
      <c r="A4" s="29"/>
      <c r="B4" s="29"/>
      <c r="C4" s="30" t="s">
        <v>52</v>
      </c>
      <c r="D4" s="262" t="s">
        <v>289</v>
      </c>
      <c r="E4" s="262"/>
      <c r="F4" s="262"/>
      <c r="G4" s="262"/>
      <c r="H4" s="262"/>
      <c r="I4" s="262"/>
      <c r="J4" s="262"/>
      <c r="K4" s="262"/>
      <c r="L4" s="29"/>
      <c r="M4" s="29"/>
      <c r="N4" s="29"/>
      <c r="O4" s="29"/>
      <c r="P4" s="32"/>
    </row>
    <row r="5" spans="1:16">
      <c r="A5" s="29"/>
      <c r="B5" s="29"/>
      <c r="C5" s="30" t="s">
        <v>18</v>
      </c>
      <c r="D5" s="262" t="s">
        <v>289</v>
      </c>
      <c r="E5" s="262"/>
      <c r="F5" s="262"/>
      <c r="G5" s="262"/>
      <c r="H5" s="262"/>
      <c r="I5" s="262"/>
      <c r="J5" s="262"/>
      <c r="K5" s="262"/>
      <c r="L5" s="29"/>
      <c r="M5" s="29"/>
      <c r="N5" s="29"/>
      <c r="O5" s="29"/>
      <c r="P5" s="32"/>
    </row>
    <row r="6" spans="1:16">
      <c r="A6" s="29"/>
      <c r="B6" s="29"/>
      <c r="C6" s="31" t="s">
        <v>53</v>
      </c>
      <c r="D6" s="262" t="s">
        <v>290</v>
      </c>
      <c r="E6" s="262"/>
      <c r="F6" s="262"/>
      <c r="G6" s="262"/>
      <c r="H6" s="262"/>
      <c r="I6" s="262"/>
      <c r="J6" s="262"/>
      <c r="K6" s="262"/>
      <c r="L6" s="29"/>
      <c r="M6" s="29"/>
      <c r="N6" s="29"/>
      <c r="O6" s="29"/>
      <c r="P6" s="32"/>
    </row>
    <row r="7" spans="1:16">
      <c r="A7" s="29"/>
      <c r="B7" s="29"/>
      <c r="C7" s="31" t="s">
        <v>54</v>
      </c>
      <c r="D7" s="262" t="s">
        <v>291</v>
      </c>
      <c r="E7" s="262"/>
      <c r="F7" s="262"/>
      <c r="G7" s="262"/>
      <c r="H7" s="262"/>
      <c r="I7" s="262"/>
      <c r="J7" s="262"/>
      <c r="K7" s="262"/>
      <c r="L7" s="29"/>
      <c r="M7" s="29"/>
      <c r="N7" s="29"/>
      <c r="O7" s="29"/>
      <c r="P7" s="32"/>
    </row>
    <row r="8" spans="1:16">
      <c r="A8" s="29"/>
      <c r="B8" s="29"/>
      <c r="C8" s="111" t="s">
        <v>20</v>
      </c>
      <c r="D8" s="262"/>
      <c r="E8" s="262"/>
      <c r="F8" s="262"/>
      <c r="G8" s="262"/>
      <c r="H8" s="262"/>
      <c r="I8" s="262"/>
      <c r="J8" s="262"/>
      <c r="K8" s="262"/>
      <c r="L8" s="29"/>
      <c r="M8" s="29"/>
      <c r="N8" s="29"/>
      <c r="O8" s="29"/>
      <c r="P8" s="32"/>
    </row>
    <row r="9" spans="1:16" ht="15" customHeight="1">
      <c r="A9" s="264" t="s">
        <v>293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</row>
    <row r="10" spans="1:16">
      <c r="A10" s="29"/>
      <c r="B10" s="29"/>
      <c r="C10" s="29"/>
      <c r="D10" s="131"/>
      <c r="E10" s="29"/>
      <c r="F10" s="29"/>
      <c r="G10" s="29"/>
      <c r="H10" s="29"/>
      <c r="I10" s="29"/>
      <c r="J10" s="263" t="s">
        <v>55</v>
      </c>
      <c r="K10" s="263"/>
      <c r="L10" s="263"/>
      <c r="M10" s="263"/>
      <c r="N10" s="33">
        <f>P35</f>
        <v>0</v>
      </c>
      <c r="O10" s="29"/>
      <c r="P10" s="32"/>
    </row>
    <row r="11" spans="1:16">
      <c r="A11" s="68"/>
      <c r="B11" s="67"/>
      <c r="C11" s="29"/>
      <c r="D11" s="67"/>
      <c r="E11" s="67"/>
      <c r="F11" s="29"/>
      <c r="G11" s="29"/>
      <c r="H11" s="29"/>
      <c r="I11" s="29"/>
      <c r="J11" s="29"/>
      <c r="K11" s="29"/>
      <c r="L11" s="265" t="s">
        <v>8</v>
      </c>
      <c r="M11" s="265"/>
      <c r="N11" s="261"/>
      <c r="O11" s="262"/>
      <c r="P11" s="29"/>
    </row>
    <row r="12" spans="1:16" ht="15.75" thickBot="1">
      <c r="A12" s="68"/>
      <c r="B12" s="67"/>
      <c r="C12" s="29"/>
      <c r="D12" s="67"/>
      <c r="E12" s="67"/>
      <c r="F12" s="29"/>
      <c r="G12" s="29"/>
      <c r="H12" s="29"/>
      <c r="I12" s="29"/>
      <c r="J12" s="29"/>
      <c r="K12" s="29"/>
      <c r="L12" s="118"/>
      <c r="M12" s="118"/>
      <c r="N12" s="121"/>
      <c r="O12" s="121"/>
      <c r="P12" s="29"/>
    </row>
    <row r="13" spans="1:16" ht="15.75" customHeight="1" thickBot="1">
      <c r="A13" s="225" t="s">
        <v>24</v>
      </c>
      <c r="B13" s="267" t="s">
        <v>56</v>
      </c>
      <c r="C13" s="269" t="s">
        <v>57</v>
      </c>
      <c r="D13" s="271" t="s">
        <v>58</v>
      </c>
      <c r="E13" s="273" t="s">
        <v>59</v>
      </c>
      <c r="F13" s="276" t="s">
        <v>60</v>
      </c>
      <c r="G13" s="259"/>
      <c r="H13" s="259"/>
      <c r="I13" s="259"/>
      <c r="J13" s="259"/>
      <c r="K13" s="260"/>
      <c r="L13" s="258" t="s">
        <v>61</v>
      </c>
      <c r="M13" s="259"/>
      <c r="N13" s="259"/>
      <c r="O13" s="259"/>
      <c r="P13" s="260"/>
    </row>
    <row r="14" spans="1:16" ht="78.75" customHeight="1" thickBot="1">
      <c r="A14" s="226"/>
      <c r="B14" s="281"/>
      <c r="C14" s="282"/>
      <c r="D14" s="283"/>
      <c r="E14" s="284"/>
      <c r="F14" s="35" t="s">
        <v>62</v>
      </c>
      <c r="G14" s="119" t="s">
        <v>68</v>
      </c>
      <c r="H14" s="119" t="s">
        <v>63</v>
      </c>
      <c r="I14" s="119" t="s">
        <v>64</v>
      </c>
      <c r="J14" s="119" t="s">
        <v>65</v>
      </c>
      <c r="K14" s="36" t="s">
        <v>66</v>
      </c>
      <c r="L14" s="37" t="s">
        <v>62</v>
      </c>
      <c r="M14" s="119" t="s">
        <v>63</v>
      </c>
      <c r="N14" s="119" t="s">
        <v>64</v>
      </c>
      <c r="O14" s="119" t="s">
        <v>65</v>
      </c>
      <c r="P14" s="36" t="s">
        <v>66</v>
      </c>
    </row>
    <row r="15" spans="1:16">
      <c r="A15" s="82"/>
      <c r="B15" s="124"/>
      <c r="C15" s="72"/>
      <c r="D15" s="124"/>
      <c r="E15" s="12"/>
      <c r="F15" s="147">
        <f t="shared" ref="F15:F34" si="0">IF(H15&gt;0.001,H15/G15,0)</f>
        <v>0</v>
      </c>
      <c r="G15" s="128">
        <f t="shared" ref="G15:G34" si="1">IF(H15&gt;0.001,5,0)</f>
        <v>0</v>
      </c>
      <c r="H15" s="61"/>
      <c r="I15" s="61"/>
      <c r="J15" s="61"/>
      <c r="K15" s="126">
        <f t="shared" ref="K15:K34" si="2">SUM(H15:J15)</f>
        <v>0</v>
      </c>
      <c r="L15" s="133">
        <f t="shared" ref="L15:L34" si="3">ROUND($E15*F15,2)</f>
        <v>0</v>
      </c>
      <c r="M15" s="134">
        <f t="shared" ref="M15:O34" si="4">ROUND($E15*H15,2)</f>
        <v>0</v>
      </c>
      <c r="N15" s="134">
        <f t="shared" si="4"/>
        <v>0</v>
      </c>
      <c r="O15" s="134">
        <f t="shared" si="4"/>
        <v>0</v>
      </c>
      <c r="P15" s="135">
        <f t="shared" ref="P15:P34" si="5">SUM(M15:O15)</f>
        <v>0</v>
      </c>
    </row>
    <row r="16" spans="1:16" ht="22.5">
      <c r="A16" s="54">
        <v>1</v>
      </c>
      <c r="B16" s="14"/>
      <c r="C16" s="52" t="s">
        <v>280</v>
      </c>
      <c r="D16" s="14" t="s">
        <v>134</v>
      </c>
      <c r="E16" s="15">
        <f>32.76+853.14</f>
        <v>885.9</v>
      </c>
      <c r="F16" s="147"/>
      <c r="G16" s="128"/>
      <c r="H16" s="106"/>
      <c r="I16" s="106"/>
      <c r="J16" s="106"/>
      <c r="K16" s="126"/>
      <c r="L16" s="127"/>
      <c r="M16" s="128"/>
      <c r="N16" s="128"/>
      <c r="O16" s="128"/>
      <c r="P16" s="126"/>
    </row>
    <row r="17" spans="1:16">
      <c r="A17" s="54">
        <v>2</v>
      </c>
      <c r="B17" s="14"/>
      <c r="C17" s="52" t="s">
        <v>281</v>
      </c>
      <c r="D17" s="14" t="s">
        <v>134</v>
      </c>
      <c r="E17" s="15">
        <f>E16</f>
        <v>885.9</v>
      </c>
      <c r="F17" s="147"/>
      <c r="G17" s="128"/>
      <c r="H17" s="106"/>
      <c r="I17" s="106"/>
      <c r="J17" s="106"/>
      <c r="K17" s="126"/>
      <c r="L17" s="127"/>
      <c r="M17" s="128"/>
      <c r="N17" s="128"/>
      <c r="O17" s="128"/>
      <c r="P17" s="126"/>
    </row>
    <row r="18" spans="1:16">
      <c r="A18" s="54">
        <f t="shared" ref="A18:A26" si="6">IF(E18&gt;0,IF(F18&gt;0,1+MAX(A3:A17),0),0)</f>
        <v>0</v>
      </c>
      <c r="B18" s="14"/>
      <c r="C18" s="53" t="s">
        <v>176</v>
      </c>
      <c r="D18" s="14" t="s">
        <v>173</v>
      </c>
      <c r="E18" s="15">
        <f>E17*0.2</f>
        <v>177.18</v>
      </c>
      <c r="F18" s="147"/>
      <c r="G18" s="128"/>
      <c r="H18" s="106"/>
      <c r="I18" s="106"/>
      <c r="J18" s="106"/>
      <c r="K18" s="126"/>
      <c r="L18" s="127"/>
      <c r="M18" s="128"/>
      <c r="N18" s="128"/>
      <c r="O18" s="128"/>
      <c r="P18" s="126"/>
    </row>
    <row r="19" spans="1:16">
      <c r="A19" s="54"/>
      <c r="B19" s="14"/>
      <c r="C19" s="53" t="s">
        <v>284</v>
      </c>
      <c r="D19" s="14" t="s">
        <v>134</v>
      </c>
      <c r="E19" s="15">
        <f>E17*1.1</f>
        <v>974.49</v>
      </c>
      <c r="F19" s="147"/>
      <c r="G19" s="128"/>
      <c r="H19" s="106"/>
      <c r="I19" s="106"/>
      <c r="J19" s="106"/>
      <c r="K19" s="126"/>
      <c r="L19" s="127"/>
      <c r="M19" s="128"/>
      <c r="N19" s="128"/>
      <c r="O19" s="128"/>
      <c r="P19" s="126"/>
    </row>
    <row r="20" spans="1:16">
      <c r="A20" s="54">
        <f t="shared" si="6"/>
        <v>0</v>
      </c>
      <c r="B20" s="14"/>
      <c r="C20" s="53" t="s">
        <v>282</v>
      </c>
      <c r="D20" s="14" t="s">
        <v>173</v>
      </c>
      <c r="E20" s="15">
        <f>E17*7</f>
        <v>6201.3</v>
      </c>
      <c r="F20" s="147"/>
      <c r="G20" s="128"/>
      <c r="H20" s="106"/>
      <c r="I20" s="106"/>
      <c r="J20" s="106"/>
      <c r="K20" s="126"/>
      <c r="L20" s="127"/>
      <c r="M20" s="128"/>
      <c r="N20" s="128"/>
      <c r="O20" s="128"/>
      <c r="P20" s="126"/>
    </row>
    <row r="21" spans="1:16">
      <c r="A21" s="54">
        <v>3</v>
      </c>
      <c r="B21" s="56"/>
      <c r="C21" s="52" t="s">
        <v>297</v>
      </c>
      <c r="D21" s="14" t="s">
        <v>134</v>
      </c>
      <c r="E21" s="15">
        <f>E16</f>
        <v>885.9</v>
      </c>
      <c r="F21" s="147"/>
      <c r="G21" s="128"/>
      <c r="H21" s="106"/>
      <c r="I21" s="106"/>
      <c r="J21" s="106"/>
      <c r="K21" s="126"/>
      <c r="L21" s="127"/>
      <c r="M21" s="128"/>
      <c r="N21" s="128"/>
      <c r="O21" s="128"/>
      <c r="P21" s="126"/>
    </row>
    <row r="22" spans="1:16">
      <c r="A22" s="54">
        <v>4</v>
      </c>
      <c r="B22" s="56"/>
      <c r="C22" s="52" t="s">
        <v>283</v>
      </c>
      <c r="D22" s="14" t="s">
        <v>134</v>
      </c>
      <c r="E22" s="60">
        <f>3.4*2.3*5</f>
        <v>39.099999999999994</v>
      </c>
      <c r="F22" s="147"/>
      <c r="G22" s="128"/>
      <c r="H22" s="106"/>
      <c r="I22" s="106"/>
      <c r="J22" s="106"/>
      <c r="K22" s="126"/>
      <c r="L22" s="127"/>
      <c r="M22" s="128"/>
      <c r="N22" s="128"/>
      <c r="O22" s="128"/>
      <c r="P22" s="126"/>
    </row>
    <row r="23" spans="1:16">
      <c r="A23" s="54">
        <v>5</v>
      </c>
      <c r="B23" s="56"/>
      <c r="C23" s="52" t="s">
        <v>298</v>
      </c>
      <c r="D23" s="14" t="s">
        <v>134</v>
      </c>
      <c r="E23" s="15">
        <f>E22</f>
        <v>39.099999999999994</v>
      </c>
      <c r="F23" s="147"/>
      <c r="G23" s="128"/>
      <c r="H23" s="106"/>
      <c r="I23" s="106"/>
      <c r="J23" s="106"/>
      <c r="K23" s="126"/>
      <c r="L23" s="127"/>
      <c r="M23" s="128"/>
      <c r="N23" s="128"/>
      <c r="O23" s="128"/>
      <c r="P23" s="126"/>
    </row>
    <row r="24" spans="1:16">
      <c r="A24" s="54">
        <f t="shared" si="6"/>
        <v>0</v>
      </c>
      <c r="B24" s="56"/>
      <c r="C24" s="53" t="s">
        <v>299</v>
      </c>
      <c r="D24" s="14" t="s">
        <v>134</v>
      </c>
      <c r="E24" s="15">
        <f>E23*1.1</f>
        <v>43.01</v>
      </c>
      <c r="F24" s="147"/>
      <c r="G24" s="128"/>
      <c r="H24" s="106"/>
      <c r="I24" s="106"/>
      <c r="J24" s="106"/>
      <c r="K24" s="126"/>
      <c r="L24" s="127"/>
      <c r="M24" s="128"/>
      <c r="N24" s="128"/>
      <c r="O24" s="128"/>
      <c r="P24" s="126"/>
    </row>
    <row r="25" spans="1:16">
      <c r="A25" s="54">
        <f t="shared" si="6"/>
        <v>0</v>
      </c>
      <c r="B25" s="56"/>
      <c r="C25" s="123" t="s">
        <v>193</v>
      </c>
      <c r="D25" s="14" t="s">
        <v>120</v>
      </c>
      <c r="E25" s="15">
        <f>E23*5</f>
        <v>195.49999999999997</v>
      </c>
      <c r="F25" s="147"/>
      <c r="G25" s="128"/>
      <c r="H25" s="106"/>
      <c r="I25" s="106"/>
      <c r="J25" s="106"/>
      <c r="K25" s="126"/>
      <c r="L25" s="127"/>
      <c r="M25" s="128"/>
      <c r="N25" s="128"/>
      <c r="O25" s="128"/>
      <c r="P25" s="126"/>
    </row>
    <row r="26" spans="1:16">
      <c r="A26" s="54">
        <f t="shared" si="6"/>
        <v>0</v>
      </c>
      <c r="B26" s="56"/>
      <c r="C26" s="123" t="s">
        <v>158</v>
      </c>
      <c r="D26" s="14" t="s">
        <v>173</v>
      </c>
      <c r="E26" s="15">
        <f>E23*6</f>
        <v>234.59999999999997</v>
      </c>
      <c r="F26" s="147"/>
      <c r="G26" s="128"/>
      <c r="H26" s="106"/>
      <c r="I26" s="106"/>
      <c r="J26" s="106"/>
      <c r="K26" s="126"/>
      <c r="L26" s="127"/>
      <c r="M26" s="128"/>
      <c r="N26" s="128"/>
      <c r="O26" s="128"/>
      <c r="P26" s="126"/>
    </row>
    <row r="27" spans="1:16">
      <c r="A27" s="54">
        <v>6</v>
      </c>
      <c r="B27" s="56"/>
      <c r="C27" s="125" t="s">
        <v>230</v>
      </c>
      <c r="D27" s="14" t="s">
        <v>134</v>
      </c>
      <c r="E27" s="15">
        <f>E23</f>
        <v>39.099999999999994</v>
      </c>
      <c r="F27" s="147"/>
      <c r="G27" s="128"/>
      <c r="H27" s="106"/>
      <c r="I27" s="106"/>
      <c r="J27" s="106"/>
      <c r="K27" s="126"/>
      <c r="L27" s="127"/>
      <c r="M27" s="128"/>
      <c r="N27" s="128"/>
      <c r="O27" s="128"/>
      <c r="P27" s="126"/>
    </row>
    <row r="28" spans="1:16">
      <c r="A28" s="54">
        <f>IF(E28&gt;0,IF(F28&gt;0,1+MAX(A16:A27),0),0)</f>
        <v>0</v>
      </c>
      <c r="B28" s="56"/>
      <c r="C28" s="53" t="s">
        <v>231</v>
      </c>
      <c r="D28" s="14" t="s">
        <v>173</v>
      </c>
      <c r="E28" s="15">
        <f>E27*7</f>
        <v>273.69999999999993</v>
      </c>
      <c r="F28" s="147"/>
      <c r="G28" s="128"/>
      <c r="H28" s="158"/>
      <c r="I28" s="158"/>
      <c r="J28" s="158"/>
      <c r="K28" s="126"/>
      <c r="L28" s="127"/>
      <c r="M28" s="128"/>
      <c r="N28" s="128"/>
      <c r="O28" s="128"/>
      <c r="P28" s="126"/>
    </row>
    <row r="29" spans="1:16">
      <c r="A29" s="54">
        <f>IF(E29&gt;0,IF(F29&gt;0,1+MAX(A17:A28),0),0)</f>
        <v>0</v>
      </c>
      <c r="B29" s="56"/>
      <c r="C29" s="53" t="s">
        <v>232</v>
      </c>
      <c r="D29" s="14" t="s">
        <v>134</v>
      </c>
      <c r="E29" s="15">
        <f>E27*1.15</f>
        <v>44.964999999999989</v>
      </c>
      <c r="F29" s="147"/>
      <c r="G29" s="128"/>
      <c r="H29" s="158"/>
      <c r="I29" s="158"/>
      <c r="J29" s="158"/>
      <c r="K29" s="126"/>
      <c r="L29" s="127"/>
      <c r="M29" s="128"/>
      <c r="N29" s="128"/>
      <c r="O29" s="128"/>
      <c r="P29" s="126"/>
    </row>
    <row r="30" spans="1:16">
      <c r="A30" s="54">
        <f>IF(E30&gt;0,IF(F30&gt;0,1+MAX(A18:A29),0),0)</f>
        <v>0</v>
      </c>
      <c r="B30" s="56"/>
      <c r="C30" s="53" t="s">
        <v>233</v>
      </c>
      <c r="D30" s="14" t="s">
        <v>108</v>
      </c>
      <c r="E30" s="15">
        <f>23*1.15</f>
        <v>26.45</v>
      </c>
      <c r="F30" s="147"/>
      <c r="G30" s="128"/>
      <c r="H30" s="158"/>
      <c r="I30" s="158"/>
      <c r="J30" s="158"/>
      <c r="K30" s="126"/>
      <c r="L30" s="127"/>
      <c r="M30" s="128"/>
      <c r="N30" s="128"/>
      <c r="O30" s="128"/>
      <c r="P30" s="126"/>
    </row>
    <row r="31" spans="1:16" ht="22.5">
      <c r="A31" s="54">
        <v>7</v>
      </c>
      <c r="B31" s="56"/>
      <c r="C31" s="52" t="s">
        <v>175</v>
      </c>
      <c r="D31" s="14" t="s">
        <v>134</v>
      </c>
      <c r="E31" s="15">
        <f>E27</f>
        <v>39.099999999999994</v>
      </c>
      <c r="F31" s="147"/>
      <c r="G31" s="128"/>
      <c r="H31" s="158"/>
      <c r="I31" s="158"/>
      <c r="J31" s="158"/>
      <c r="K31" s="126"/>
      <c r="L31" s="127"/>
      <c r="M31" s="128"/>
      <c r="N31" s="128"/>
      <c r="O31" s="128"/>
      <c r="P31" s="126"/>
    </row>
    <row r="32" spans="1:16">
      <c r="A32" s="54">
        <f>IF(E32&gt;0,IF(F32&gt;0,1+MAX(A20:A31),0),0)</f>
        <v>0</v>
      </c>
      <c r="B32" s="56"/>
      <c r="C32" s="53" t="s">
        <v>176</v>
      </c>
      <c r="D32" s="14" t="s">
        <v>173</v>
      </c>
      <c r="E32" s="15">
        <f>E31*0.2</f>
        <v>7.8199999999999994</v>
      </c>
      <c r="F32" s="147"/>
      <c r="G32" s="128"/>
      <c r="H32" s="106"/>
      <c r="I32" s="106"/>
      <c r="J32" s="106"/>
      <c r="K32" s="126"/>
      <c r="L32" s="127"/>
      <c r="M32" s="128"/>
      <c r="N32" s="128"/>
      <c r="O32" s="128"/>
      <c r="P32" s="126"/>
    </row>
    <row r="33" spans="1:16">
      <c r="A33" s="54">
        <f>IF(E33&gt;0,IF(F33&gt;0,1+MAX(A21:A32),0),0)</f>
        <v>0</v>
      </c>
      <c r="B33" s="56"/>
      <c r="C33" s="53" t="s">
        <v>177</v>
      </c>
      <c r="D33" s="14" t="s">
        <v>173</v>
      </c>
      <c r="E33" s="15">
        <f>E31*3.5</f>
        <v>136.84999999999997</v>
      </c>
      <c r="F33" s="147"/>
      <c r="G33" s="128"/>
      <c r="H33" s="106"/>
      <c r="I33" s="106"/>
      <c r="J33" s="106"/>
      <c r="K33" s="126"/>
      <c r="L33" s="127"/>
      <c r="M33" s="128"/>
      <c r="N33" s="128"/>
      <c r="O33" s="128"/>
      <c r="P33" s="126"/>
    </row>
    <row r="34" spans="1:16" ht="15.75" thickBot="1">
      <c r="A34" s="73">
        <f>IF(E34&gt;0,IF(F34&gt;0,1+MAX(A20:A33),0),0)</f>
        <v>0</v>
      </c>
      <c r="B34" s="17"/>
      <c r="C34" s="168"/>
      <c r="D34" s="17"/>
      <c r="E34" s="19"/>
      <c r="F34" s="147">
        <f t="shared" si="0"/>
        <v>0</v>
      </c>
      <c r="G34" s="128">
        <f t="shared" si="1"/>
        <v>0</v>
      </c>
      <c r="H34" s="128"/>
      <c r="I34" s="128"/>
      <c r="J34" s="128"/>
      <c r="K34" s="126">
        <f t="shared" si="2"/>
        <v>0</v>
      </c>
      <c r="L34" s="137">
        <f t="shared" si="3"/>
        <v>0</v>
      </c>
      <c r="M34" s="138">
        <f t="shared" si="4"/>
        <v>0</v>
      </c>
      <c r="N34" s="138">
        <f t="shared" si="4"/>
        <v>0</v>
      </c>
      <c r="O34" s="138">
        <f t="shared" si="4"/>
        <v>0</v>
      </c>
      <c r="P34" s="139">
        <f t="shared" si="5"/>
        <v>0</v>
      </c>
    </row>
    <row r="35" spans="1:16" ht="15.75" customHeight="1" thickBot="1">
      <c r="A35" s="285" t="s">
        <v>76</v>
      </c>
      <c r="B35" s="286"/>
      <c r="C35" s="286"/>
      <c r="D35" s="286"/>
      <c r="E35" s="286"/>
      <c r="F35" s="278"/>
      <c r="G35" s="278"/>
      <c r="H35" s="278"/>
      <c r="I35" s="278"/>
      <c r="J35" s="278"/>
      <c r="K35" s="279"/>
      <c r="L35" s="43">
        <f>SUM(L15:L34)</f>
        <v>0</v>
      </c>
      <c r="M35" s="43">
        <f>SUM(M15:M34)</f>
        <v>0</v>
      </c>
      <c r="N35" s="43">
        <f>SUM(N15:N34)</f>
        <v>0</v>
      </c>
      <c r="O35" s="43">
        <f>SUM(O15:O34)</f>
        <v>0</v>
      </c>
      <c r="P35" s="74">
        <f>SUM(P15:P34)</f>
        <v>0</v>
      </c>
    </row>
    <row r="36" spans="1:1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s="1" customFormat="1" ht="11.25">
      <c r="A38" s="1" t="s">
        <v>71</v>
      </c>
      <c r="B38" s="6"/>
      <c r="C38" s="204"/>
      <c r="D38" s="204"/>
      <c r="E38" s="204"/>
      <c r="F38" s="204"/>
      <c r="G38" s="204"/>
      <c r="H38" s="204"/>
    </row>
    <row r="39" spans="1:16" s="1" customFormat="1" ht="11.25">
      <c r="A39" s="6"/>
      <c r="B39" s="6"/>
      <c r="C39" s="205" t="s">
        <v>72</v>
      </c>
      <c r="D39" s="205"/>
      <c r="E39" s="205"/>
      <c r="F39" s="205"/>
      <c r="G39" s="205"/>
      <c r="H39" s="205"/>
    </row>
    <row r="40" spans="1:16" s="1" customFormat="1" ht="11.25">
      <c r="A40" s="6"/>
      <c r="B40" s="6"/>
      <c r="C40" s="6"/>
      <c r="D40" s="6"/>
      <c r="E40" s="6"/>
      <c r="F40" s="6"/>
      <c r="G40" s="6"/>
      <c r="H40" s="6"/>
    </row>
    <row r="41" spans="1:16" s="1" customFormat="1" ht="11.25">
      <c r="A41" s="1" t="s">
        <v>318</v>
      </c>
      <c r="B41" s="6"/>
      <c r="C41" s="6"/>
      <c r="D41" s="6"/>
      <c r="E41" s="6"/>
      <c r="F41" s="6"/>
      <c r="G41" s="6"/>
      <c r="H41" s="6"/>
    </row>
  </sheetData>
  <mergeCells count="22">
    <mergeCell ref="A35:K35"/>
    <mergeCell ref="C38:H38"/>
    <mergeCell ref="C39:H39"/>
    <mergeCell ref="D7:K7"/>
    <mergeCell ref="D8:K8"/>
    <mergeCell ref="A13:A14"/>
    <mergeCell ref="B13:B14"/>
    <mergeCell ref="C13:C14"/>
    <mergeCell ref="D13:D14"/>
    <mergeCell ref="E13:E14"/>
    <mergeCell ref="F13:K13"/>
    <mergeCell ref="A9:P9"/>
    <mergeCell ref="J10:M10"/>
    <mergeCell ref="L13:P13"/>
    <mergeCell ref="L11:M11"/>
    <mergeCell ref="N11:O11"/>
    <mergeCell ref="D6:K6"/>
    <mergeCell ref="D4:K4"/>
    <mergeCell ref="D5:K5"/>
    <mergeCell ref="A1:J1"/>
    <mergeCell ref="A2:J2"/>
    <mergeCell ref="C3:I3"/>
  </mergeCells>
  <pageMargins left="0.27083333333333331" right="0.21875" top="0.875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12</vt:i4>
      </vt:variant>
    </vt:vector>
  </HeadingPairs>
  <TitlesOfParts>
    <vt:vector size="12" baseType="lpstr">
      <vt:lpstr>Titullapa</vt:lpstr>
      <vt:lpstr>Koptāme</vt:lpstr>
      <vt:lpstr>Kopsavilkums</vt:lpstr>
      <vt:lpstr>Būvlaukums</vt:lpstr>
      <vt:lpstr>Jumts</vt:lpstr>
      <vt:lpstr>Cokols</vt:lpstr>
      <vt:lpstr>Beniņi</vt:lpstr>
      <vt:lpstr>Fasāde</vt:lpstr>
      <vt:lpstr>Pagrabs</vt:lpstr>
      <vt:lpstr>Ventilācijas kanali</vt:lpstr>
      <vt:lpstr>Logi</vt:lpstr>
      <vt:lpstr>Inženiertīkli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BDRisinajumi</dc:creator>
  <cp:lastModifiedBy>Uldis</cp:lastModifiedBy>
  <cp:lastPrinted>2019-02-18T14:46:52Z</cp:lastPrinted>
  <dcterms:created xsi:type="dcterms:W3CDTF">2016-08-16T19:35:38Z</dcterms:created>
  <dcterms:modified xsi:type="dcterms:W3CDTF">2019-02-19T11:18:45Z</dcterms:modified>
</cp:coreProperties>
</file>