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4320" yWindow="1425" windowWidth="24480" windowHeight="15600" tabRatio="878"/>
  </bookViews>
  <sheets>
    <sheet name="Titullapa" sheetId="55" r:id="rId1"/>
    <sheet name="Būvlaukums 1-1" sheetId="38" r:id="rId2"/>
    <sheet name="Jumts 1-2" sheetId="53" r:id="rId3"/>
    <sheet name="Fasāde 1-3" sheetId="52" r:id="rId4"/>
    <sheet name="Cokols 1-4" sheetId="36" r:id="rId5"/>
    <sheet name="Durvis, logi 1-5" sheetId="42" r:id="rId6"/>
    <sheet name="Pagraba griesti 1-6" sheetId="54" r:id="rId7"/>
    <sheet name="Apkure 2-1" sheetId="47" r:id="rId8"/>
  </sheets>
  <externalReferences>
    <externalReference r:id="rId9"/>
    <externalReference r:id="rId10"/>
  </externalReferences>
  <definedNames>
    <definedName name="AKZ_Angebot">#REF!</definedName>
    <definedName name="AKZ_Auftrag">#REF!</definedName>
    <definedName name="Ang._Datum">#REF!</definedName>
    <definedName name="Auftr._Datum">#REF!</definedName>
    <definedName name="Bearbeiter">#REF!</definedName>
    <definedName name="Cent_Stacija">#REF!</definedName>
    <definedName name="_xlnm.Print_Titles" localSheetId="4">'Cokols 1-4'!$12:$12</definedName>
    <definedName name="Excel_BuiltIn_Print_Area">#REF!</definedName>
    <definedName name="Faktorgruppe1">#REF!</definedName>
    <definedName name="Faktorgruppe2">#REF!</definedName>
    <definedName name="Faktorgruppe3">#REF!</definedName>
    <definedName name="Faktorgruppe4">#REF!</definedName>
    <definedName name="Faktorgruppe5">#REF!</definedName>
    <definedName name="Faktorgruppe6">#REF!</definedName>
    <definedName name="Faktorgruppe7">#REF!</definedName>
    <definedName name="Faktorgruppe8">#REF!</definedName>
    <definedName name="Faktorgruppe9">#REF!</definedName>
    <definedName name="Faktorwerte">#REF!</definedName>
    <definedName name="Faktorwerte_der_Faktorgruppen">#REF!</definedName>
    <definedName name="Gruppenname1">#REF!</definedName>
    <definedName name="Gruppenname2">#REF!</definedName>
    <definedName name="Gruppenname3">#REF!</definedName>
    <definedName name="Gruppenname4">#REF!</definedName>
    <definedName name="Gruppenname5">#REF!</definedName>
    <definedName name="Gruppenname6">#REF!</definedName>
    <definedName name="Gruppenname7">#REF!</definedName>
    <definedName name="Gruppenname8">#REF!</definedName>
    <definedName name="Gruppenname9">#REF!</definedName>
    <definedName name="lapa">#REF!</definedName>
    <definedName name="nosaukums">[1]P!$B$5:$B$325</definedName>
    <definedName name="P">#REF!</definedName>
    <definedName name="P_12">#REF!</definedName>
    <definedName name="Projektname">#REF!</definedName>
    <definedName name="stundasLikme">[2]P!#REF!</definedName>
    <definedName name="stundasLikme_12">[2]P!#REF!</definedName>
    <definedName name="Titul">#REF!</definedName>
    <definedName name="Währungsfaktor">#REF!</definedName>
    <definedName name="Z_83795769_38C4_11D4_84F6_00002145AA87_.wvu.PrintArea">#REF!</definedName>
    <definedName name="Z_83795769_38C4_11D4_84F6_00002145AA87_.wvu.Rows">#REF!</definedName>
  </definedNames>
  <calcPr calcId="125725" fullPrecision="0"/>
  <fileRecoveryPr autoRecover="0"/>
</workbook>
</file>

<file path=xl/calcChain.xml><?xml version="1.0" encoding="utf-8"?>
<calcChain xmlns="http://schemas.openxmlformats.org/spreadsheetml/2006/main">
  <c r="E82" i="52"/>
  <c r="E30"/>
  <c r="E35" s="1"/>
  <c r="E18" l="1"/>
  <c r="E20" s="1"/>
  <c r="E17"/>
  <c r="A6" i="47" l="1"/>
  <c r="A5"/>
  <c r="A4"/>
  <c r="A6" i="54"/>
  <c r="A5"/>
  <c r="A4"/>
  <c r="A6" i="42"/>
  <c r="A5"/>
  <c r="A4"/>
  <c r="A6" i="36"/>
  <c r="A5"/>
  <c r="A4"/>
  <c r="A6" i="52"/>
  <c r="A5"/>
  <c r="A4"/>
  <c r="E15" i="53"/>
  <c r="E18"/>
  <c r="E20"/>
  <c r="E33"/>
  <c r="E38"/>
  <c r="E39"/>
  <c r="E40"/>
  <c r="E41"/>
  <c r="E45"/>
  <c r="E46" s="1"/>
  <c r="E48"/>
  <c r="E50"/>
  <c r="E51"/>
  <c r="E53"/>
  <c r="E54"/>
  <c r="E55"/>
  <c r="E59"/>
  <c r="E60"/>
  <c r="E61"/>
  <c r="E62"/>
  <c r="E40" i="52"/>
  <c r="E39"/>
  <c r="E17" i="36"/>
  <c r="E18"/>
  <c r="E20" s="1"/>
  <c r="E19"/>
  <c r="E22"/>
  <c r="E23"/>
  <c r="E27"/>
  <c r="E29" s="1"/>
  <c r="E28"/>
  <c r="E32"/>
  <c r="E33"/>
  <c r="E35"/>
  <c r="E36" s="1"/>
  <c r="E38"/>
  <c r="E41" s="1"/>
  <c r="E48"/>
  <c r="E16" i="52"/>
  <c r="E19"/>
  <c r="E24"/>
  <c r="E25"/>
  <c r="E26"/>
  <c r="E27"/>
  <c r="E31"/>
  <c r="E32"/>
  <c r="E36"/>
  <c r="E37"/>
  <c r="E42"/>
  <c r="E43"/>
  <c r="E44"/>
  <c r="E46"/>
  <c r="E47"/>
  <c r="E50"/>
  <c r="E51" s="1"/>
  <c r="E54"/>
  <c r="E55"/>
  <c r="E56"/>
  <c r="E57"/>
  <c r="E59"/>
  <c r="E60"/>
  <c r="E64"/>
  <c r="E65"/>
  <c r="E69"/>
  <c r="E70"/>
  <c r="E71"/>
  <c r="E73"/>
  <c r="E74"/>
  <c r="E78"/>
  <c r="E79"/>
  <c r="E15" i="54"/>
  <c r="E16" s="1"/>
  <c r="E22" i="52"/>
  <c r="E14" i="54"/>
  <c r="C12"/>
  <c r="D12" s="1"/>
  <c r="E12" s="1"/>
  <c r="A15" i="52"/>
  <c r="C12"/>
  <c r="D12" s="1"/>
  <c r="E12" s="1"/>
  <c r="C12" i="53"/>
  <c r="D12" s="1"/>
  <c r="E12" s="1"/>
  <c r="C12" i="47"/>
  <c r="D12" s="1"/>
  <c r="E12" s="1"/>
  <c r="A23" i="38"/>
  <c r="A15" i="36"/>
  <c r="A16"/>
  <c r="A17" s="1"/>
  <c r="A18" s="1"/>
  <c r="C12" i="42"/>
  <c r="D12" s="1"/>
  <c r="E12" s="1"/>
  <c r="A16" i="38"/>
  <c r="A21" s="1"/>
  <c r="C12"/>
  <c r="D12" s="1"/>
  <c r="E12" s="1"/>
  <c r="A6" i="53"/>
  <c r="A5"/>
  <c r="A4"/>
  <c r="C12" i="36"/>
  <c r="D12" s="1"/>
  <c r="E12" s="1"/>
  <c r="E39" l="1"/>
  <c r="E40" s="1"/>
  <c r="E17" i="54"/>
  <c r="E52" i="52"/>
  <c r="E37" i="36"/>
</calcChain>
</file>

<file path=xl/sharedStrings.xml><?xml version="1.0" encoding="utf-8"?>
<sst xmlns="http://schemas.openxmlformats.org/spreadsheetml/2006/main" count="762" uniqueCount="293">
  <si>
    <t>Kods</t>
  </si>
  <si>
    <t>k-ts</t>
  </si>
  <si>
    <t>Nr. p. k.</t>
  </si>
  <si>
    <t>Mērvienība</t>
  </si>
  <si>
    <t>Daudzums</t>
  </si>
  <si>
    <t>obj.</t>
  </si>
  <si>
    <t>kg</t>
  </si>
  <si>
    <t>08-00000</t>
  </si>
  <si>
    <t>m</t>
  </si>
  <si>
    <t>13-00000</t>
  </si>
  <si>
    <t>03-00000</t>
  </si>
  <si>
    <t>lig.c.</t>
  </si>
  <si>
    <t>mēn.</t>
  </si>
  <si>
    <t>02-00000</t>
  </si>
  <si>
    <t>Būvlaukums</t>
  </si>
  <si>
    <t>Žoga nomas izmaksas</t>
  </si>
  <si>
    <t>Inventārā žoga montāža-demontāža, vārtu izveidošana</t>
  </si>
  <si>
    <t>Būvlaukuma apsardze</t>
  </si>
  <si>
    <t>Pagaidu pieslēgums - elektroapgādei un ūdensapgādei</t>
  </si>
  <si>
    <t>Esošās ūdens novadīšanas joslas demontāža</t>
  </si>
  <si>
    <t>Esošo pamatu atrakšana</t>
  </si>
  <si>
    <t>Fasādes sastatņu montāža-demontāža</t>
  </si>
  <si>
    <t>Sastatņu nomas izmkasas</t>
  </si>
  <si>
    <t>Sastatņu aizsargsiets</t>
  </si>
  <si>
    <t>Būvtāfele un tās uzstādīšana</t>
  </si>
  <si>
    <t>21-00000</t>
  </si>
  <si>
    <t>1</t>
  </si>
  <si>
    <t>2</t>
  </si>
  <si>
    <t>Palīgmateriāli</t>
  </si>
  <si>
    <t>Fasāde</t>
  </si>
  <si>
    <t>Skārda palodžu demontāža</t>
  </si>
  <si>
    <t>Esošā aprīkojuma demontāža no fasādes un montāža pēc rekonstrukcijas darbu pabeigšanas (numura zīme, karoga turētājs, gaismekļi, sarunu iekārtas, kodatslēgas u.c.)</t>
  </si>
  <si>
    <t>Cokols</t>
  </si>
  <si>
    <t>Segumu demontāža ap ēku papildus 1.0 m platumā, lai nodrošinātu vietu cokola apdares darbu veikšanai</t>
  </si>
  <si>
    <t>Pamatu un cokola virsmas attīrīšana, bojāto vietu nokalšana</t>
  </si>
  <si>
    <t>Pamatu un cokola virsmas izlīdzināšana ar hidrofobu javu, bojāto vietu remonts</t>
  </si>
  <si>
    <t>Pamatu siltumizolācijas slāņa iestrāde pielīmējot to ar bituma bāzes hidroizolāciju/līmi bez šķīdinātājiem</t>
  </si>
  <si>
    <t>Smilts ar piegādi</t>
  </si>
  <si>
    <t>Būvbedres aizbēršana veicot blietēšanu pa kārtām un daļēju grunts nomaiņu (50% apjomā)</t>
  </si>
  <si>
    <t>Liekās grunts izvesšana un utilizācija</t>
  </si>
  <si>
    <t>Strādnieku vagoniņa nomas izmaksas</t>
  </si>
  <si>
    <t>Noliktava konteinera nomas izmaksas</t>
  </si>
  <si>
    <t>WC apkalpošana un noma</t>
  </si>
  <si>
    <t>Sadzīves telpu piegāde un pieslēgums komunikācijām, aizvesšana pēc būvdarbu veikšanas</t>
  </si>
  <si>
    <t>k-ti</t>
  </si>
  <si>
    <t>Durvju un logu bloku montāža</t>
  </si>
  <si>
    <t>Apkures siltķermeņu demontāža, jaunu montāža uzstādot termoregulējošos ventiļus</t>
  </si>
  <si>
    <t>Pagaidu nojumes pie ieejām izgatavotas no koka un finiera.</t>
  </si>
  <si>
    <t>Ugunsdzēsēju stends, tā uzstādīšana</t>
  </si>
  <si>
    <t>gab.</t>
  </si>
  <si>
    <t>kompl.</t>
  </si>
  <si>
    <t>Izolācijas montāžas palīgmateriāli</t>
  </si>
  <si>
    <t>m2</t>
  </si>
  <si>
    <t>17-00000</t>
  </si>
  <si>
    <t>m3</t>
  </si>
  <si>
    <t xml:space="preserve">m </t>
  </si>
  <si>
    <t>gab</t>
  </si>
  <si>
    <t>Betona jumta tīrīšana, rūpīga piesūcināšana virsmas ar ūdeni</t>
  </si>
  <si>
    <t>tek.m</t>
  </si>
  <si>
    <t>Pieslēgums pie sienas</t>
  </si>
  <si>
    <t>3</t>
  </si>
  <si>
    <t>4</t>
  </si>
  <si>
    <t>09-00000</t>
  </si>
  <si>
    <t>Cauruļvadu demontāža</t>
  </si>
  <si>
    <t>10-00000</t>
  </si>
  <si>
    <t>Sarga konteinera nomas izmaksas</t>
  </si>
  <si>
    <t>Skārda elemetu ierīkošana</t>
  </si>
  <si>
    <t>10</t>
  </si>
  <si>
    <t>Drenējoša slāņa izveide</t>
  </si>
  <si>
    <t>Rupjas smilts</t>
  </si>
  <si>
    <t>Sagataves kartas uzveide</t>
  </si>
  <si>
    <t>Smilts</t>
  </si>
  <si>
    <t>Šķembas  frakcija 20-40</t>
  </si>
  <si>
    <t>Borta akmens montāža</t>
  </si>
  <si>
    <t>Brūģešanas darbi</t>
  </si>
  <si>
    <t>Bruģis 198x98x60</t>
  </si>
  <si>
    <t>31-00000</t>
  </si>
  <si>
    <t>Apgaismes mastu noma</t>
  </si>
  <si>
    <t>Apgaismes mastu ierīkošana un noņemšana</t>
  </si>
  <si>
    <t>5</t>
  </si>
  <si>
    <t>7</t>
  </si>
  <si>
    <t>8</t>
  </si>
  <si>
    <t>9</t>
  </si>
  <si>
    <t>Betona jumta laukuma apstrāde ar dziļi impregnējamo hidroizolācijas materiālu Penetron</t>
  </si>
  <si>
    <t>Fasādes vates iestrāde</t>
  </si>
  <si>
    <t>gb</t>
  </si>
  <si>
    <t>Cokola profils ar lāseni</t>
  </si>
  <si>
    <t>Ailu sānu malu apdare ar siltumizolācijas materiālu, pieslēguma logu un durvju blokam hermetizācija</t>
  </si>
  <si>
    <t>Alokators ar attālināto nolasīšanu</t>
  </si>
  <si>
    <t>Jumta seguma attīrīšana</t>
  </si>
  <si>
    <t>Jumta mīkstā seguma ieklāšana</t>
  </si>
  <si>
    <t>Gāze</t>
  </si>
  <si>
    <t>Cauruļu veidgabali, stiprinājumi, skrūves u.c. palīgmateriāli</t>
  </si>
  <si>
    <t>Palodzes iekšējās DSP 550mm</t>
  </si>
  <si>
    <t>Pagraba griestu siltinašana</t>
  </si>
  <si>
    <t>Virsmas attīrīšana un gruntēša</t>
  </si>
  <si>
    <t>Vates iestrāde pagraba griestos</t>
  </si>
  <si>
    <t>11-00000</t>
  </si>
  <si>
    <t>Bojatu stiegrojuma atjaunošana un aizdare ar remontjavu</t>
  </si>
  <si>
    <t>Betona jumta laukuma un griestu apstrāde ar Skrepa M600 sauso injekciju maisījumu (Penetron)</t>
  </si>
  <si>
    <t>Lāsenis</t>
  </si>
  <si>
    <t>Vējamala</t>
  </si>
  <si>
    <t>Lietus ūdens novadsistēmas uzstādīšana</t>
  </si>
  <si>
    <t>Būves nosaukums:  Daudzdzīvokļu ēka</t>
  </si>
  <si>
    <t>Jumta remonts un siltināšana</t>
  </si>
  <si>
    <t>Ventilācijas vārstu ierīkošana atbilstoši ražotāja montāžai</t>
  </si>
  <si>
    <t>Pašregulējošais svaiga gaisa ventilis - VTK-80</t>
  </si>
  <si>
    <t xml:space="preserve">Vates iestrāde pārseguma pārkarei </t>
  </si>
  <si>
    <t xml:space="preserve">Būvgružu savākšana un izvesšana </t>
  </si>
  <si>
    <t>Būvdarbu nosaukums</t>
  </si>
  <si>
    <t>Apakšklājs &gt; 3,00 kg/m2 Bikroelast EPP vai ekvivalents</t>
  </si>
  <si>
    <t>Virsklājs &gt; 4,00 kg/m2 Bikroelast EKP vai ekvivalents</t>
  </si>
  <si>
    <t>Skrepa M600 vai ekvivalents</t>
  </si>
  <si>
    <t>Penetron vai ekvivalents</t>
  </si>
  <si>
    <t>Zemapmetuma grunts SAKRET PG vai ekvivalents</t>
  </si>
  <si>
    <t>Līmjava SAKRET BAK vai ekvivalents</t>
  </si>
  <si>
    <t xml:space="preserve">Dībeļi wkret-met 10x200mm vai ekvivalents </t>
  </si>
  <si>
    <t>Zemapmetuma grunts SAKRET PG</t>
  </si>
  <si>
    <t>Vincents betongrunt vai ekvivalents</t>
  </si>
  <si>
    <t>Antikorozijas materiāls Pagel MS02 vai ekvivalents</t>
  </si>
  <si>
    <t>Betona remonta sastāvs Pagel MS20 vai ekvivalents</t>
  </si>
  <si>
    <t>Bituma bāzes hidroizolāciju/līmi bez šķīdinātājiem TechnoNICOL vai ekvivalents</t>
  </si>
  <si>
    <t>Dziļumgrunts vincents tifgrunt vai ekvivalents</t>
  </si>
  <si>
    <t>Tērauda radiators, tips - ar sānu pieslēgumu, komplektā - korķis, atgaisošanas ventilis, stiprinājumi 22-500-1000 Purmo compact vai ekvivalents</t>
  </si>
  <si>
    <t>Tērauda radiators, tips - ar sānu pieslēgumu, komplektā - korķis, atgaisošanas ventilis, stiprinājumi 22-500-1200 Purmo compact vai ekvivalents</t>
  </si>
  <si>
    <t>Tērauda radiators, tips - ar sānu pieslēgumu, komplektā - korķis, atgaisošanas ventilis, stiprinājumi 22-500-1400 Purmo compact vai ekvivalents</t>
  </si>
  <si>
    <t>Tērauda radiators, tips - ar sānu pieslēgumu, komplektā - korķis, atgaisošanas ventilis, stiprinājumi 22-500-600 Purmo compact vai ekvivalents</t>
  </si>
  <si>
    <t>Tērauda radiators, tips - ar sānu pieslēgumu, komplektā - korķis, atgaisošanas ventilis, stiprinājumi 22-500-800 Purmo compact vai ekvivalents</t>
  </si>
  <si>
    <t>Minerālvates izolācijas čaula, ar alum. atstarojošo slāni; s=50mm 21      (λ ≤  0,045 W/(mK)) Paroc vai ekvivalents</t>
  </si>
  <si>
    <t>Minerālvates izolācijas čaula, ar alum. atstarojošo slāni; s=50mm 34               (λ ≤  0,045 W/(mK)) Paroc vai ekvivalents</t>
  </si>
  <si>
    <t>Minerālvates izolācijas čaula, ar alum. atstarojošo slāni; s=50mm 42              (λ ≤  0,045 W/(mK)) Paroc vai ekvivalents</t>
  </si>
  <si>
    <t>Minerālvates izolācijas čaula, ar alum. atstarojošo slāni; s=50mm 48               (λ ≤  0,045 W/(mK)) Paroc vai ekvivalents</t>
  </si>
  <si>
    <t>Minerālvates izolācijas čaula, ar alum. atstarojošo slāni; s=50mm 60          (λ ≤  0,045 W/(mK)) Paroc vai ekvivalents</t>
  </si>
  <si>
    <t>6</t>
  </si>
  <si>
    <t>11</t>
  </si>
  <si>
    <t>Veco logu demontāža un jaunu PVC logu bloku uzstādīšana Uw ≤ 1.3 (W/m2 K)</t>
  </si>
  <si>
    <t>DOW STYROFOAM 300 SL-A-N zils ekstrudētais putuplasts vai ekvivalents λ≤0,037W/mK b=100mm</t>
  </si>
  <si>
    <t>lig.cena</t>
  </si>
  <si>
    <t>Palodžu izgatavošana un montāža cinkots skārds 170mm</t>
  </si>
  <si>
    <t>Jumta trapu ierīkošana</t>
  </si>
  <si>
    <t>HL jumta noteka DN100 ar lapu ķērāju</t>
  </si>
  <si>
    <t>12</t>
  </si>
  <si>
    <t>13</t>
  </si>
  <si>
    <t>Caurule DN100</t>
  </si>
  <si>
    <t xml:space="preserve">Objekta nosaukums: Energoefektivitātes uzlabošanas pasākums dzīvojamai mājai </t>
  </si>
  <si>
    <t>Būvlaukuma sagatavošana (skatīt DOP-2)</t>
  </si>
  <si>
    <t>PAROC CGL20cy lamellas b=100mm (λ ≤  0,040 W/(mK))</t>
  </si>
  <si>
    <r>
      <t>m</t>
    </r>
    <r>
      <rPr>
        <vertAlign val="superscript"/>
        <sz val="10"/>
        <rFont val="Times New Roman"/>
        <family val="1"/>
        <charset val="186"/>
      </rPr>
      <t>2</t>
    </r>
  </si>
  <si>
    <t>Jumta virsmas, ventilācijas kanālu, parapeta, paneļu ārējās malas attīrīšana un sagatavošana, mazgāšana ar austspiediena mazgātāju, paneļu atjaunošana ar javu (nepieciešamajās vietās)</t>
  </si>
  <si>
    <t>Jumta virsmas, ventilācijas kanālu,  parapeta, paneļu ārējās malas gruntēšana ar Microsealer-50 (0,2 kg/m2)</t>
  </si>
  <si>
    <t>Microsealer-50 (0,2kg/m2)</t>
  </si>
  <si>
    <t>Savienojumu vietu, plaisu aizdare ar hermētiķi Hyperseal Expert-150</t>
  </si>
  <si>
    <t>Jumta virsmas, ventilācijas kanālu, parapeta, paneļu ārējās malas pārklājums ar Hyperdesmo TEJA 1 slānis - 0.75 kg/m2</t>
  </si>
  <si>
    <t>Hyperdesmo TEJA (0,75 kg/m2)</t>
  </si>
  <si>
    <t>Jumta virsmas, ventilācijas kanālu, parapeta, paneļu ārējās malas pārklājums ar Hyperdesmo GREY, 1 slānis - 0,75kg/m2</t>
  </si>
  <si>
    <t>Hyperdesmo GREY (0,75kg/m2)</t>
  </si>
  <si>
    <t>Laipu izbūve bēniņos</t>
  </si>
  <si>
    <t>Kokmateriāli</t>
  </si>
  <si>
    <t>Noslēgvārsts DN15</t>
  </si>
  <si>
    <t>Noslēgvārsts DN20</t>
  </si>
  <si>
    <t>Tērauda radiators, tips - ar sānu pieslēgumu, komplektā - korķis, atgaisošanas ventilis, stiprinājumi 22-500-400 Purmo compact vai ekvivalents</t>
  </si>
  <si>
    <t>Tērauda radiators, tips - ar sānu pieslēgumu, komplektā - korķis, atgaisošanas ventilis, stiprinājumi 22-500-500 Purmo compact vai ekvivalents</t>
  </si>
  <si>
    <t>Tērauda radiators, tips - ar sānu pieslēgumu, komplektā - korķis, atgaisošanas ventilis, stiprinājumi 22-500-700 Purmo compact vai ekvivalents</t>
  </si>
  <si>
    <t>Tērauda radiators, tips - ar sānu pieslēgumu, komplektā - korķis, atgaisošanas ventilis, stiprinājumi 22-500-900 Purmo compact vai ekvivalents</t>
  </si>
  <si>
    <t>Tērauda radiators, tips - ar sānu pieslēgumu, komplektā - korķis, atgaisošanas ventilis, stiprinājumi 22-500-1100 Purmo compact vai ekvivalents</t>
  </si>
  <si>
    <t>Tērauda radiators, tips - ar sānu pieslēgumu, komplektā - korķis, atgaisošanas ventilis, stiprinājumi 22-500-1800 Purmo compact vai ekvivalents</t>
  </si>
  <si>
    <t>Tērauda radiators, tips - ar sānu pieslēgumu, komplektā - korķis, atgaisošanas ventilis, stiprinājumi 33-500-800 Purmo compact vai ekvivalents</t>
  </si>
  <si>
    <t>Tērauda radiators, tips - ar sānu pieslēgumu, komplektā - korķis, atgaisošanas ventilis, stiprinājumi 33-500-900 Purmo compact vai ekvivalents</t>
  </si>
  <si>
    <t>Tērauda radiators, tips - ar sānu pieslēgumu, komplektā - korķis, atgaisošanas ventilis, stiprinājumi 33-500-1000 Purmo compact vai ekvivalents</t>
  </si>
  <si>
    <t>Tērauda radiators, tips - ar sānu pieslēgumu, komplektā - korķis, atgaisošanas ventilis, stiprinājumi 33-500-1200 Purmo compact vai ekvivalents</t>
  </si>
  <si>
    <t>Tērauda radiators, tips - ar sānu pieslēgumu, komplektā - korķis, atgaisošanas ventilis, stiprinājumi 33-500-1400 Purmo compact vai ekvivalents</t>
  </si>
  <si>
    <t>Raditatora termostatiskais vārsts RA-G vai ekvivalents DN15</t>
  </si>
  <si>
    <t>Radiatora noslēgvārsts RLV-S vai ekvivalents DN15</t>
  </si>
  <si>
    <t>Tiešās darbības radiatora termostats RA 2990 ar rūpnieciskie ierobezotu minimālo temp. 16cC vai ekvivalents ( ar gāzes pildījumu)</t>
  </si>
  <si>
    <t>Tiešās darbības radiataora termostats sabiedriskām telpām RA 2920 vai ekvivalents (ar gazes pildījumu)</t>
  </si>
  <si>
    <t>Lodveida noslēgkrāns ar iztukšošanu MSV-S vai ekvivalents DN15</t>
  </si>
  <si>
    <t>Lodveida noslēgkrāns ar iztukšošanu MSV-S vai ekvivalents DN20</t>
  </si>
  <si>
    <t>Lodveida noslēgkrāns ar iztukšošanu MSV-S vai ekvivalents DN32</t>
  </si>
  <si>
    <t>Automatiskais plūsmas regulātors un kontrolvārsts AB-QM DN10 vai ekvivalents</t>
  </si>
  <si>
    <t>Automatiskais plūsmas regulātors un kontrolvārsts AB-QM DN15 vai ekvivalents</t>
  </si>
  <si>
    <t>Savienojumi AB-QM vai ekvivalents regulātoriem DN15</t>
  </si>
  <si>
    <t>Izpildmehanisms AB-QM regulātoram TWA-Z vai ekvivalents</t>
  </si>
  <si>
    <t>Virsmas sensors ESMC vai ekvivalents</t>
  </si>
  <si>
    <t>Vadības ierīce CCR3 vai ekvivalents</t>
  </si>
  <si>
    <t>Savienojuma karba vadības ierīcei CCR3 vai ekvivalents</t>
  </si>
  <si>
    <t>Dizdzīslu kabelis, ierīces CCR3 pieslēgšanai AB-QM regulatoriem</t>
  </si>
  <si>
    <t>Minerālvates izolācijas čaula, ar alum. atstarojošo slāni; s=50mm 26           (λ ≤  0,045 W/(mK)) Paroc vai ekvivalents</t>
  </si>
  <si>
    <t xml:space="preserve"> PLAKANĀ JUMTA REMONTS VIRS LODŽIJĀM UN IEEJĀM </t>
  </si>
  <si>
    <t>Karnīzes cepures ēkas priekšpusēm</t>
  </si>
  <si>
    <t>Isover KT-40 vai ekvivalents  λ≤0,041W/mK b=100mm</t>
  </si>
  <si>
    <t>Dībeļi vates stiprināšanai</t>
  </si>
  <si>
    <t>Kokmateriāls</t>
  </si>
  <si>
    <t>Palīgmateriāli (leņķi, skrūves)</t>
  </si>
  <si>
    <t>Siltumizloācijas ieklāšana, pārklājot šuves, 2 . Kārtas</t>
  </si>
  <si>
    <r>
      <t>m</t>
    </r>
    <r>
      <rPr>
        <vertAlign val="superscript"/>
        <sz val="10"/>
        <rFont val="Times New Roman"/>
        <family val="1"/>
      </rPr>
      <t>2</t>
    </r>
  </si>
  <si>
    <t xml:space="preserve">Sārmnoturīgs armēšanas siets 160/gr/m2 vai ekvivalents
</t>
  </si>
  <si>
    <r>
      <t>m</t>
    </r>
    <r>
      <rPr>
        <vertAlign val="superscript"/>
        <sz val="10"/>
        <rFont val="Times New Roman"/>
        <family val="1"/>
        <charset val="186"/>
      </rPr>
      <t>2</t>
    </r>
    <r>
      <rPr>
        <sz val="10"/>
        <rFont val="Arial"/>
        <family val="2"/>
        <charset val="186"/>
      </rPr>
      <t/>
    </r>
  </si>
  <si>
    <t>Stūra profils ar pastiprinatu stūra elementu</t>
  </si>
  <si>
    <r>
      <t>m</t>
    </r>
    <r>
      <rPr>
        <vertAlign val="superscript"/>
        <sz val="10"/>
        <color indexed="8"/>
        <rFont val="Times New Roman"/>
        <family val="1"/>
      </rPr>
      <t>2</t>
    </r>
  </si>
  <si>
    <t>Gatavais dekoratīvais apmetums Sakret AP B (2mm) "Biezpiens" vai ekvivalents</t>
  </si>
  <si>
    <t>Virspamata zonas  sieniņu novilkšana ar līmjavu un sieta iestrāde (skatīt rasējumu AR-17)</t>
  </si>
  <si>
    <t>Cokola  gatava dekoratīva apmetuma ierīkošana (skatīt rasējumu AR-17) Toni skatīt AR-13</t>
  </si>
  <si>
    <t>Palodzes montāžas profils</t>
  </si>
  <si>
    <t>Loga pielaiduma profils</t>
  </si>
  <si>
    <t>Fasādes virsmas izlīdzināšana ar līmjavu, izdrupušo vietu remonts, izdrupuma vietu aizpildi ar javu un papildus sieta slāņa iestrādi 15%</t>
  </si>
  <si>
    <t>Sakret grunts UG vai ekvivalents</t>
  </si>
  <si>
    <t>Stūra elements iekšējo stūru izveidei</t>
  </si>
  <si>
    <t xml:space="preserve">Dībeļi wkret-met 10x260mm vai ekvivalents </t>
  </si>
  <si>
    <t>Parkares novilkšana ar līmjavu un sieta iestrāde (skatīt rasējumu AR-3…7)</t>
  </si>
  <si>
    <t>Objekta adrese:  Pasta iela 21, Tukums, LV-3101, KAD.NR.90010040747001</t>
  </si>
  <si>
    <t>Ailu apdare pēc AR-21  rasējumiem</t>
  </si>
  <si>
    <t>L-1 logu bloks (1200x1100)</t>
  </si>
  <si>
    <t>L-2 logu bloks (800x1200)</t>
  </si>
  <si>
    <r>
      <t>m</t>
    </r>
    <r>
      <rPr>
        <vertAlign val="superscript"/>
        <sz val="10"/>
        <rFont val="Times New Roman"/>
        <family val="1"/>
      </rPr>
      <t>2</t>
    </r>
    <r>
      <rPr>
        <sz val="11"/>
        <color theme="1"/>
        <rFont val="Calibri"/>
        <family val="2"/>
        <charset val="186"/>
        <scheme val="minor"/>
      </rPr>
      <t/>
    </r>
  </si>
  <si>
    <t>Veco durvju demontāža un jaunu tērauda  durvju bloka uzstādīšana Uw ≤ 1.8 (W/m2 K)</t>
  </si>
  <si>
    <t>D-1 terauda durvju bloks  (2000x900)</t>
  </si>
  <si>
    <t>D-2 terauda durvju bloks  (1900x1000)</t>
  </si>
  <si>
    <t>D-3 terauda durvju bloks  (2150x1700)</t>
  </si>
  <si>
    <t>L-3 logu bloks (1400x800)</t>
  </si>
  <si>
    <r>
      <t>m</t>
    </r>
    <r>
      <rPr>
        <vertAlign val="superscript"/>
        <sz val="10"/>
        <rFont val="Times New Roman"/>
        <family val="1"/>
      </rPr>
      <t>3</t>
    </r>
    <r>
      <rPr>
        <sz val="10"/>
        <rFont val="Arial"/>
        <family val="2"/>
        <charset val="186"/>
      </rPr>
      <t/>
    </r>
  </si>
  <si>
    <t>Atbalsta sienas pagrabam virsmas izlīdzināšana ar hidrofobu javu, bojāto vietu remonts</t>
  </si>
  <si>
    <r>
      <t>m</t>
    </r>
    <r>
      <rPr>
        <vertAlign val="superscript"/>
        <sz val="10"/>
        <rFont val="Times New Roman"/>
        <family val="1"/>
      </rPr>
      <t>3</t>
    </r>
  </si>
  <si>
    <t>Atbalsta sienas  sieniņu novilkšana ar līmjavu un sieta iestrāde (skatīt rasējumu AR-17)</t>
  </si>
  <si>
    <t>Atbalsta sienas  gatava dekoratīva apmetuma ierīkošana (skatīt rasējumu AR-17) Toni skatīt AR-13</t>
  </si>
  <si>
    <t>Veco kapņu demontāža jaunu betona kapņu un margu ierīkošana (skatīt rasējumu AR-3)</t>
  </si>
  <si>
    <t>Atjaunot gaismas šahtas un ierīkot tām restes (skatīt rasējumu AR-2)</t>
  </si>
  <si>
    <t>Esošo kapņu un laukumu betona virsmas attīrīšana un gruntēšana (skatīt rasējumu AR-2)</t>
  </si>
  <si>
    <t>Pašizlīdzinošā sastāva iestrāde kapnēs un laukumos</t>
  </si>
  <si>
    <t>Esošās fasādes virsmas attīrīšana un gruntēša 15%</t>
  </si>
  <si>
    <t>U profils (skatīt AR-23)</t>
  </si>
  <si>
    <t>Fasādes sienu novilkšana ar līmjavu un sieta iestrāde (skatīt rasējumu AR-3…8)</t>
  </si>
  <si>
    <t>Aiļu sienu novilkšana ar līmjavu un sieta iestrāde (skatīt rasējumu AR-3…8)</t>
  </si>
  <si>
    <t>Aiļu gatavā dekoratīvā apmetuma ierīkošana (skatīt rasējumu AR-3…8) Toni skatīt AR-15</t>
  </si>
  <si>
    <t>Fasādes krasošana asīs 4-1 (skatīt rasējumu AR-3…8) Toni skatīt AR-15</t>
  </si>
  <si>
    <t>Fasādes gatavā dekoratīvā apmetuma ierīkošana (skatīt rasējumu AR-3…8) Toni skatīt AR-15</t>
  </si>
  <si>
    <t>Grunts SAKRET FM-G vai ekvivalents</t>
  </si>
  <si>
    <t>Akrila/Siloksāna fasāzu krāsa Sakret FM vai ekvivalents</t>
  </si>
  <si>
    <t>Parkares gatavā dekoratīvā apmetuma ierīkošana (skatīt rasējumu AR-3…7) Toni skatīt AR-15</t>
  </si>
  <si>
    <t>Balkona griestu novilkšana ar līmjavu un sieta iestrāde (skatīt rasējumu AR-25)</t>
  </si>
  <si>
    <t>Balkona griestu gatavā dekoratīvā apmetuma ierīkošana (skatīt rasējumu AR-25) Toni skatīt AR-15</t>
  </si>
  <si>
    <t xml:space="preserve">Lodžiju margu attīrīšana no rūsas, gruntēšana, krāsošana </t>
  </si>
  <si>
    <t>Lodžiju margu apšūšana ar Ruukki T20; RR32 vai ekvivalentu</t>
  </si>
  <si>
    <t>23</t>
  </si>
  <si>
    <t>Lietusūdens cauruļu DN100 nomaiņa beniņu līmenī</t>
  </si>
  <si>
    <t>Notekrenes un caurules BORGA vai ekvivalents d=100mm</t>
  </si>
  <si>
    <t>Ieejas griestu krāsošana</t>
  </si>
  <si>
    <t>Akmens vates virslānis PAROC Ros 50 vai ekvivalents (siltumvadības koeficients λ ≤  0,038 W/(mK)) 50mm</t>
  </si>
  <si>
    <t>Akmens vates apaksklajs PAROC Ros 30 vai ekvivalents (siltumvadības koeficients λ ≤  0,038 W/(mK)) 200mm</t>
  </si>
  <si>
    <t>Skarda cepures</t>
  </si>
  <si>
    <t>Karnīzes elements ēkas priekšpusēm (skārda cepure)</t>
  </si>
  <si>
    <t>Jumta lūkas uzstādīšana LU-1 900x700</t>
  </si>
  <si>
    <t>Bēniņu lūkas uzstādīšana LU-2 800x700</t>
  </si>
  <si>
    <t>Vates iestrāde kapņu sienam bēniņu līmenī (skatīt AR-8)</t>
  </si>
  <si>
    <t>14</t>
  </si>
  <si>
    <t>Bēniņu starppārseguma siltināšana 2 kartās</t>
  </si>
  <si>
    <t>Veca bruģa pie ieejam demontāža un atlikšana (skatīt rasejumu AR-3)</t>
  </si>
  <si>
    <t>Būvapjomi Nr. 1-1</t>
  </si>
  <si>
    <t>Būvapjomi Nr. 1-2</t>
  </si>
  <si>
    <t>Būvapjomi Nr. 2-1</t>
  </si>
  <si>
    <t>Būvapjomi Nr. 1-6</t>
  </si>
  <si>
    <t>Būvapjomi Nr. 1-5</t>
  </si>
  <si>
    <t>Būvapjomi Nr. 1-4</t>
  </si>
  <si>
    <t>Būvapjomi Nr. 1-3</t>
  </si>
  <si>
    <t>Veco radiatoru demontāža</t>
  </si>
  <si>
    <t>Tērauda radiators, tips - ar sānu pieslēgumu, komplektā - korķis, atgaisošanas ventilis, stiprinājumi 33-900-1200 Purmo compact vai ekvivalents</t>
  </si>
  <si>
    <t>Tērauda radiators, tips - ar sānu pieslēgumu, komplektā - korķis, atgaisošanas ventilis, stiprinājumi 33-500-2300 Purmo compact vai ekvivalents</t>
  </si>
  <si>
    <t>Tērauda radiators, tips - ar sānu pieslēgumu, komplektā - korķis, atgaisošanas ventilis, stiprinājumi 22-500-2000 Purmo compact vai ekvivalents</t>
  </si>
  <si>
    <t>Tērauda radiators, tips - ar sānu pieslēgumu, komplektā - korķis, atgaisošanas ventilis, stiprinājumi 22-500-2300 Purmo compact vai ekvivalents</t>
  </si>
  <si>
    <t>Tērauda radiators, tips - ar sānu pieslēgumu, komplektā - korķis, atgaisošanas ventilis, stiprinājumi 33-300-1000 Purmo compact vai ekvivalents</t>
  </si>
  <si>
    <t>Tērauda radiators, tips - ar sānu pieslēgumu, komplektā - korķis, atgaisošanas ventilis, stiprinājumi 33-300-1600 Purmo compact vai ekvivalents</t>
  </si>
  <si>
    <t>Lodveida noslēgkrāns ar iztukšošanu MSV-S vai ekvivalents DN25</t>
  </si>
  <si>
    <t>Lodveida noslēgkrāns ar iztukšošanu MSV-S vai ekvivalents DN40</t>
  </si>
  <si>
    <t>L-4 logu bloks (400x5600)</t>
  </si>
  <si>
    <t>L-5 logu bloks (400x5900)</t>
  </si>
  <si>
    <t>L-6 logu bloks (400x2800)</t>
  </si>
  <si>
    <t>PAROC Linio 10 vate vai ekvivalents λ≤0,039W/mK b=150mm</t>
  </si>
  <si>
    <t>PAROC Linio 10 vate vai ekvivalents  λ≤0,039W/mK b=20mm</t>
  </si>
  <si>
    <t>PAROC Linio 10 vate vai ekvivalents λ≤0,039W/mK b=200mm</t>
  </si>
  <si>
    <t>Tērauda caurule DN15 - ∅ 21.3x2.8</t>
  </si>
  <si>
    <t>Tērauda caurule DN20 - ∅ 26.9x2.8</t>
  </si>
  <si>
    <t>Tērauda caurule DN25 - ∅ 33.7x3.2</t>
  </si>
  <si>
    <t>Tērauda caurule DN32 - ∅ 42.3x3.2</t>
  </si>
  <si>
    <t>Tērauda caurule DN40 - ∅ 48.3x3.5</t>
  </si>
  <si>
    <t>Tērauda caurule DN50 - ∅ 60.3x3.5</t>
  </si>
  <si>
    <t xml:space="preserve">APSTIPRINĀTS
SIA „Tukuma Nami”
valdes sēdē
2019.gada 05. februāris
Protokols Nr. 19/1
</t>
  </si>
  <si>
    <t xml:space="preserve">SIA „Tukuma Nami” </t>
  </si>
  <si>
    <t>Vienotais reģ.Nr. 40003397810</t>
  </si>
  <si>
    <t>PVN reģ.Nr. LV 40003397810</t>
  </si>
  <si>
    <t>Kurzemes iela 9, Tukums, Tukuma Novads, LV-3101</t>
  </si>
  <si>
    <t xml:space="preserve">„Energoefektivitātes paaugstināšanas būvdarbi daudzdzīvokļu
dzīvojamā mājā Tukuma novads, Tukums Pasta iela 21” 
</t>
  </si>
  <si>
    <t>Būvdarbu apjomi</t>
  </si>
  <si>
    <t>Iepirkuma identifikācijas numurs: DME0000296</t>
  </si>
  <si>
    <t>Tukums</t>
  </si>
</sst>
</file>

<file path=xl/styles.xml><?xml version="1.0" encoding="utf-8"?>
<styleSheet xmlns="http://schemas.openxmlformats.org/spreadsheetml/2006/main">
  <numFmts count="16">
    <numFmt numFmtId="43" formatCode="_-* #,##0.00_-;\-* #,##0.00_-;_-* &quot;-&quot;??_-;_-@_-"/>
    <numFmt numFmtId="164" formatCode="_-* #,##0\$_-;\-* #,##0\$_-;_-* &quot;-$&quot;_-;_-@_-"/>
    <numFmt numFmtId="165" formatCode="_-* #,##0.00\$_-;\-* #,##0.00\$_-;_-* \-??\$_-;_-@_-"/>
    <numFmt numFmtId="166" formatCode="_-* #,##0.00_-;\-* #,##0.00_-;_-* \-??_-;_-@_-"/>
    <numFmt numFmtId="167" formatCode="_(* #,##0.00_);_(* \(#,##0.00\);_(* \-??_);_(@_)"/>
    <numFmt numFmtId="168" formatCode="m&quot;ont&quot;h\ d&quot;, &quot;yyyy"/>
    <numFmt numFmtId="169" formatCode="_-* #,##0_-;\-* #,##0_-;_-* \-_-;_-@_-"/>
    <numFmt numFmtId="170" formatCode="#.00"/>
    <numFmt numFmtId="171" formatCode="#."/>
    <numFmt numFmtId="172" formatCode="&quot;See Note  &quot;#"/>
    <numFmt numFmtId="173" formatCode="_-\£* #,##0_-;&quot;-£&quot;* #,##0_-;_-\£* \-_-;_-@_-"/>
    <numFmt numFmtId="174" formatCode="_-\£* #,##0.00_-;&quot;-£&quot;* #,##0.00_-;_-\£* \-??_-;_-@_-"/>
    <numFmt numFmtId="175" formatCode="_-* #,##0.00\ _L_s_-;\-* #,##0.00\ _L_s_-;_-* \-??\ _L_s_-;_-@_-"/>
    <numFmt numFmtId="176" formatCode="0.0"/>
    <numFmt numFmtId="177" formatCode="_(* #,##0.00_);_(* \(#,##0.00\);_(* &quot;-&quot;??_);_(@_)"/>
    <numFmt numFmtId="178" formatCode="_-* #,##0.00\ _k_r_-;\-* #,##0.00\ _k_r_-;_-* &quot;-&quot;??\ _k_r_-;_-@_-"/>
  </numFmts>
  <fonts count="67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"/>
      <color indexed="8"/>
      <name val="Courier New"/>
      <family val="3"/>
    </font>
    <font>
      <sz val="1"/>
      <color indexed="8"/>
      <name val="Courier New"/>
      <family val="3"/>
    </font>
    <font>
      <sz val="10"/>
      <name val="Baltica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b/>
      <sz val="1"/>
      <color indexed="8"/>
      <name val="Courier New"/>
      <family val="3"/>
    </font>
    <font>
      <b/>
      <sz val="1"/>
      <color indexed="8"/>
      <name val="Courier New"/>
      <family val="3"/>
    </font>
    <font>
      <b/>
      <sz val="18"/>
      <name val="ITCCenturyBookT"/>
    </font>
    <font>
      <b/>
      <sz val="14"/>
      <name val="ITCCenturyBookT"/>
    </font>
    <font>
      <sz val="14"/>
      <name val="ITCCenturyBookT"/>
    </font>
    <font>
      <sz val="11"/>
      <color indexed="62"/>
      <name val="Calibri"/>
      <family val="2"/>
      <charset val="186"/>
    </font>
    <font>
      <sz val="10"/>
      <name val="Arial Cyr"/>
      <family val="2"/>
      <charset val="204"/>
    </font>
    <font>
      <sz val="8"/>
      <name val="Tahoma"/>
      <family val="2"/>
      <charset val="186"/>
    </font>
    <font>
      <sz val="9"/>
      <name val="Tahoma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12"/>
      <name val="Courier New"/>
      <family val="3"/>
    </font>
    <font>
      <sz val="9.75"/>
      <name val="Arial"/>
      <family val="2"/>
      <charset val="186"/>
    </font>
    <font>
      <b/>
      <sz val="11"/>
      <color indexed="63"/>
      <name val="Calibri"/>
      <family val="2"/>
      <charset val="186"/>
    </font>
    <font>
      <sz val="9"/>
      <name val="TextBook"/>
    </font>
    <font>
      <b/>
      <sz val="18"/>
      <color indexed="56"/>
      <name val="Cambria"/>
      <family val="2"/>
      <charset val="186"/>
    </font>
    <font>
      <sz val="8"/>
      <name val="Arial"/>
      <family val="2"/>
      <charset val="186"/>
    </font>
    <font>
      <sz val="11"/>
      <color indexed="10"/>
      <name val="Calibri"/>
      <family val="2"/>
      <charset val="186"/>
    </font>
    <font>
      <sz val="8"/>
      <name val="Arial"/>
      <family val="2"/>
      <charset val="186"/>
    </font>
    <font>
      <sz val="10"/>
      <name val="Arial"/>
      <family val="2"/>
      <charset val="186"/>
    </font>
    <font>
      <sz val="8"/>
      <name val="Times New Roman"/>
      <family val="1"/>
      <charset val="186"/>
    </font>
    <font>
      <sz val="10"/>
      <name val="Arial"/>
      <family val="2"/>
      <charset val="186"/>
    </font>
    <font>
      <sz val="10"/>
      <name val="Helv"/>
    </font>
    <font>
      <sz val="10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0"/>
      <color indexed="8"/>
      <name val="Times New Roman"/>
      <family val="1"/>
    </font>
    <font>
      <sz val="8"/>
      <color indexed="8"/>
      <name val="Times New Roman"/>
      <family val="1"/>
      <charset val="186"/>
    </font>
    <font>
      <sz val="10"/>
      <color indexed="8"/>
      <name val="Times New Roman"/>
      <family val="1"/>
    </font>
    <font>
      <sz val="10"/>
      <color rgb="FFFF000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0"/>
      <name val="Times New Roman"/>
      <family val="1"/>
    </font>
    <font>
      <sz val="10"/>
      <name val="Arial"/>
      <family val="2"/>
      <charset val="204"/>
    </font>
    <font>
      <sz val="10"/>
      <name val="Arial"/>
      <family val="2"/>
    </font>
    <font>
      <sz val="9"/>
      <name val="Times New Roman"/>
      <family val="1"/>
      <charset val="186"/>
    </font>
    <font>
      <sz val="10"/>
      <name val="Arial"/>
      <family val="2"/>
    </font>
    <font>
      <sz val="9"/>
      <name val="Times New Roman"/>
      <family val="1"/>
    </font>
    <font>
      <sz val="10"/>
      <color rgb="FFFF0000"/>
      <name val="Times New Roman"/>
      <family val="1"/>
    </font>
    <font>
      <vertAlign val="superscript"/>
      <sz val="10"/>
      <name val="Times New Roman"/>
      <family val="1"/>
      <charset val="186"/>
    </font>
    <font>
      <vertAlign val="superscript"/>
      <sz val="10"/>
      <name val="Times New Roman"/>
      <family val="1"/>
    </font>
    <font>
      <sz val="8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theme="1"/>
      <name val="Times New Roman"/>
      <family val="1"/>
      <charset val="186"/>
    </font>
    <font>
      <sz val="10"/>
      <color theme="1"/>
      <name val="Times New Roman"/>
      <family val="1"/>
    </font>
    <font>
      <sz val="12"/>
      <color indexed="8"/>
      <name val="Times New Roman"/>
      <family val="1"/>
      <charset val="186"/>
    </font>
    <font>
      <b/>
      <sz val="14"/>
      <color indexed="8"/>
      <name val="Times New Roman"/>
      <family val="1"/>
      <charset val="186"/>
    </font>
    <font>
      <b/>
      <sz val="18"/>
      <color indexed="8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b/>
      <sz val="12"/>
      <color indexed="8"/>
      <name val="Times New Roman"/>
      <family val="1"/>
      <charset val="186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15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24"/>
      </patternFill>
    </fill>
    <fill>
      <patternFill patternType="solid">
        <fgColor indexed="55"/>
        <bgColor indexed="23"/>
      </patternFill>
    </fill>
    <fill>
      <patternFill patternType="solid">
        <fgColor indexed="24"/>
        <bgColor indexed="22"/>
      </patternFill>
    </fill>
    <fill>
      <patternFill patternType="solid">
        <fgColor indexed="41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58"/>
        <bgColor indexed="59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37">
    <xf numFmtId="0" fontId="0" fillId="0" borderId="0"/>
    <xf numFmtId="0" fontId="3" fillId="0" borderId="0"/>
    <xf numFmtId="0" fontId="36" fillId="0" borderId="0"/>
    <xf numFmtId="0" fontId="36" fillId="0" borderId="0"/>
    <xf numFmtId="0" fontId="3" fillId="0" borderId="0"/>
    <xf numFmtId="0" fontId="36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164" fontId="36" fillId="0" borderId="0" applyFill="0" applyBorder="0" applyAlignment="0" applyProtection="0"/>
    <xf numFmtId="165" fontId="36" fillId="0" borderId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66" fontId="36" fillId="0" borderId="0" applyFill="0" applyBorder="0" applyAlignment="0" applyProtection="0"/>
    <xf numFmtId="166" fontId="36" fillId="0" borderId="0" applyFill="0" applyBorder="0" applyAlignment="0" applyProtection="0"/>
    <xf numFmtId="167" fontId="36" fillId="0" borderId="0" applyFill="0" applyBorder="0" applyAlignment="0" applyProtection="0"/>
    <xf numFmtId="0" fontId="3" fillId="0" borderId="3">
      <alignment textRotation="90"/>
    </xf>
    <xf numFmtId="0" fontId="3" fillId="0" borderId="3">
      <alignment textRotation="90"/>
    </xf>
    <xf numFmtId="168" fontId="9" fillId="0" borderId="0">
      <protection locked="0"/>
    </xf>
    <xf numFmtId="168" fontId="10" fillId="0" borderId="0">
      <protection locked="0"/>
    </xf>
    <xf numFmtId="169" fontId="36" fillId="0" borderId="0" applyFill="0" applyBorder="0" applyAlignment="0" applyProtection="0"/>
    <xf numFmtId="166" fontId="36" fillId="0" borderId="0" applyFill="0" applyBorder="0" applyAlignment="0" applyProtection="0"/>
    <xf numFmtId="0" fontId="11" fillId="0" borderId="0" applyNumberFormat="0"/>
    <xf numFmtId="0" fontId="12" fillId="0" borderId="0" applyNumberFormat="0" applyFill="0" applyBorder="0" applyAlignment="0" applyProtection="0"/>
    <xf numFmtId="170" fontId="9" fillId="0" borderId="0">
      <protection locked="0"/>
    </xf>
    <xf numFmtId="170" fontId="10" fillId="0" borderId="0">
      <protection locked="0"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171" fontId="17" fillId="0" borderId="0">
      <protection locked="0"/>
    </xf>
    <xf numFmtId="171" fontId="18" fillId="0" borderId="0">
      <protection locked="0"/>
    </xf>
    <xf numFmtId="171" fontId="17" fillId="0" borderId="0">
      <protection locked="0"/>
    </xf>
    <xf numFmtId="171" fontId="18" fillId="0" borderId="0">
      <protection locked="0"/>
    </xf>
    <xf numFmtId="0" fontId="19" fillId="22" borderId="0"/>
    <xf numFmtId="0" fontId="20" fillId="23" borderId="0"/>
    <xf numFmtId="0" fontId="21" fillId="0" borderId="0"/>
    <xf numFmtId="0" fontId="23" fillId="0" borderId="0"/>
    <xf numFmtId="0" fontId="22" fillId="7" borderId="1" applyNumberFormat="0" applyAlignment="0" applyProtection="0"/>
    <xf numFmtId="0" fontId="24" fillId="0" borderId="7">
      <alignment vertical="center"/>
    </xf>
    <xf numFmtId="0" fontId="25" fillId="0" borderId="7">
      <alignment vertical="center"/>
    </xf>
    <xf numFmtId="0" fontId="26" fillId="0" borderId="8" applyNumberFormat="0" applyFill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36" fillId="0" borderId="0"/>
    <xf numFmtId="0" fontId="3" fillId="0" borderId="0"/>
    <xf numFmtId="0" fontId="36" fillId="0" borderId="0"/>
    <xf numFmtId="0" fontId="36" fillId="0" borderId="0"/>
    <xf numFmtId="0" fontId="36" fillId="0" borderId="0" applyNumberFormat="0" applyFill="0" applyBorder="0" applyAlignment="0" applyProtection="0"/>
    <xf numFmtId="0" fontId="36" fillId="0" borderId="0"/>
    <xf numFmtId="0" fontId="28" fillId="0" borderId="0"/>
    <xf numFmtId="0" fontId="38" fillId="0" borderId="0"/>
    <xf numFmtId="0" fontId="29" fillId="0" borderId="0" applyNumberFormat="0">
      <alignment horizontal="center"/>
    </xf>
    <xf numFmtId="0" fontId="30" fillId="20" borderId="9" applyNumberFormat="0" applyAlignment="0" applyProtection="0"/>
    <xf numFmtId="9" fontId="36" fillId="0" borderId="0" applyFill="0" applyBorder="0" applyAlignment="0" applyProtection="0"/>
    <xf numFmtId="0" fontId="31" fillId="0" borderId="0"/>
    <xf numFmtId="0" fontId="36" fillId="25" borderId="0"/>
    <xf numFmtId="0" fontId="3" fillId="0" borderId="0"/>
    <xf numFmtId="0" fontId="3" fillId="0" borderId="0"/>
    <xf numFmtId="0" fontId="32" fillId="0" borderId="0" applyNumberFormat="0" applyFill="0" applyBorder="0" applyAlignment="0" applyProtection="0"/>
    <xf numFmtId="171" fontId="9" fillId="0" borderId="10">
      <protection locked="0"/>
    </xf>
    <xf numFmtId="172" fontId="33" fillId="0" borderId="0">
      <alignment horizontal="left"/>
    </xf>
    <xf numFmtId="173" fontId="36" fillId="0" borderId="0" applyFill="0" applyBorder="0" applyAlignment="0" applyProtection="0"/>
    <xf numFmtId="174" fontId="36" fillId="0" borderId="0" applyFill="0" applyBorder="0" applyAlignment="0" applyProtection="0"/>
    <xf numFmtId="0" fontId="34" fillId="0" borderId="0" applyNumberFormat="0" applyFill="0" applyBorder="0" applyAlignment="0" applyProtection="0"/>
    <xf numFmtId="0" fontId="36" fillId="0" borderId="0"/>
    <xf numFmtId="175" fontId="36" fillId="0" borderId="0" applyFill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0" fontId="51" fillId="0" borderId="0"/>
    <xf numFmtId="0" fontId="39" fillId="0" borderId="0"/>
    <xf numFmtId="0" fontId="50" fillId="0" borderId="0"/>
    <xf numFmtId="0" fontId="51" fillId="0" borderId="0"/>
    <xf numFmtId="0" fontId="50" fillId="0" borderId="0"/>
    <xf numFmtId="0" fontId="50" fillId="0" borderId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177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50" fillId="0" borderId="0" applyFont="0" applyFill="0" applyBorder="0" applyAlignment="0" applyProtection="0"/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7" fontId="2" fillId="0" borderId="0" applyFill="0" applyBorder="0" applyAlignment="0" applyProtection="0"/>
    <xf numFmtId="0" fontId="2" fillId="0" borderId="3">
      <alignment textRotation="90"/>
    </xf>
    <xf numFmtId="0" fontId="2" fillId="0" borderId="3">
      <alignment textRotation="90"/>
    </xf>
    <xf numFmtId="168" fontId="9" fillId="0" borderId="0">
      <protection locked="0"/>
    </xf>
    <xf numFmtId="170" fontId="9" fillId="0" borderId="0">
      <protection locked="0"/>
    </xf>
    <xf numFmtId="171" fontId="17" fillId="0" borderId="0">
      <protection locked="0"/>
    </xf>
    <xf numFmtId="171" fontId="17" fillId="0" borderId="0">
      <protection locked="0"/>
    </xf>
    <xf numFmtId="0" fontId="2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/>
    <xf numFmtId="9" fontId="2" fillId="0" borderId="0" applyFill="0" applyBorder="0" applyAlignment="0" applyProtection="0"/>
    <xf numFmtId="0" fontId="2" fillId="0" borderId="0"/>
    <xf numFmtId="0" fontId="2" fillId="0" borderId="0"/>
    <xf numFmtId="0" fontId="51" fillId="0" borderId="0"/>
    <xf numFmtId="177" fontId="2" fillId="0" borderId="0" applyFont="0" applyFill="0" applyBorder="0" applyAlignment="0" applyProtection="0"/>
    <xf numFmtId="0" fontId="51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68">
    <xf numFmtId="0" fontId="0" fillId="0" borderId="0" xfId="0"/>
    <xf numFmtId="0" fontId="37" fillId="0" borderId="11" xfId="0" applyFont="1" applyFill="1" applyBorder="1" applyAlignment="1">
      <alignment horizontal="center" vertical="center"/>
    </xf>
    <xf numFmtId="0" fontId="40" fillId="0" borderId="0" xfId="0" applyFont="1" applyFill="1" applyAlignment="1">
      <alignment vertical="center"/>
    </xf>
    <xf numFmtId="176" fontId="40" fillId="0" borderId="0" xfId="75" applyNumberFormat="1" applyFont="1" applyBorder="1" applyAlignment="1">
      <alignment vertical="center"/>
    </xf>
    <xf numFmtId="176" fontId="41" fillId="0" borderId="0" xfId="75" applyNumberFormat="1" applyFont="1" applyFill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176" fontId="40" fillId="0" borderId="0" xfId="75" applyNumberFormat="1" applyFont="1" applyFill="1" applyBorder="1" applyAlignment="1">
      <alignment vertical="center"/>
    </xf>
    <xf numFmtId="176" fontId="40" fillId="0" borderId="0" xfId="75" applyNumberFormat="1" applyFont="1" applyBorder="1" applyAlignment="1">
      <alignment vertical="center" wrapText="1"/>
    </xf>
    <xf numFmtId="176" fontId="40" fillId="0" borderId="0" xfId="75" applyNumberFormat="1" applyFont="1" applyBorder="1" applyAlignment="1">
      <alignment horizontal="center" vertical="center"/>
    </xf>
    <xf numFmtId="2" fontId="40" fillId="0" borderId="0" xfId="75" applyNumberFormat="1" applyFont="1" applyBorder="1" applyAlignment="1">
      <alignment horizontal="center" vertical="center"/>
    </xf>
    <xf numFmtId="49" fontId="42" fillId="0" borderId="0" xfId="75" applyNumberFormat="1" applyFont="1" applyBorder="1" applyAlignment="1">
      <alignment horizontal="center" vertical="center"/>
    </xf>
    <xf numFmtId="176" fontId="40" fillId="0" borderId="0" xfId="75" applyNumberFormat="1" applyFont="1" applyBorder="1" applyAlignment="1">
      <alignment horizontal="center" vertical="center" wrapText="1"/>
    </xf>
    <xf numFmtId="176" fontId="42" fillId="0" borderId="17" xfId="75" applyNumberFormat="1" applyFont="1" applyFill="1" applyBorder="1" applyAlignment="1">
      <alignment horizontal="left" vertical="center" wrapText="1"/>
    </xf>
    <xf numFmtId="1" fontId="40" fillId="0" borderId="11" xfId="75" applyNumberFormat="1" applyFont="1" applyFill="1" applyBorder="1" applyAlignment="1">
      <alignment horizontal="center" vertical="center" wrapText="1"/>
    </xf>
    <xf numFmtId="0" fontId="43" fillId="0" borderId="11" xfId="0" applyNumberFormat="1" applyFont="1" applyFill="1" applyBorder="1" applyAlignment="1" applyProtection="1">
      <alignment vertical="center" wrapText="1"/>
    </xf>
    <xf numFmtId="0" fontId="44" fillId="0" borderId="11" xfId="0" applyFont="1" applyFill="1" applyBorder="1" applyAlignment="1">
      <alignment horizontal="center" vertical="center"/>
    </xf>
    <xf numFmtId="2" fontId="40" fillId="0" borderId="11" xfId="75" applyNumberFormat="1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49" fontId="40" fillId="0" borderId="0" xfId="75" applyNumberFormat="1" applyFont="1" applyBorder="1" applyAlignment="1">
      <alignment vertical="center" wrapText="1"/>
    </xf>
    <xf numFmtId="0" fontId="37" fillId="0" borderId="15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1" fontId="40" fillId="0" borderId="15" xfId="75" applyNumberFormat="1" applyFont="1" applyFill="1" applyBorder="1" applyAlignment="1">
      <alignment horizontal="center" vertical="center" wrapText="1"/>
    </xf>
    <xf numFmtId="1" fontId="40" fillId="0" borderId="11" xfId="0" applyNumberFormat="1" applyFont="1" applyFill="1" applyBorder="1" applyAlignment="1">
      <alignment horizontal="center" vertical="center"/>
    </xf>
    <xf numFmtId="49" fontId="40" fillId="0" borderId="11" xfId="75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0" fontId="40" fillId="0" borderId="11" xfId="0" applyNumberFormat="1" applyFont="1" applyFill="1" applyBorder="1" applyAlignment="1" applyProtection="1">
      <alignment vertical="center" wrapText="1"/>
    </xf>
    <xf numFmtId="0" fontId="40" fillId="0" borderId="15" xfId="0" applyNumberFormat="1" applyFont="1" applyFill="1" applyBorder="1" applyAlignment="1" applyProtection="1">
      <alignment vertical="center" wrapText="1"/>
    </xf>
    <xf numFmtId="0" fontId="46" fillId="0" borderId="0" xfId="0" applyFont="1" applyFill="1" applyBorder="1" applyAlignment="1">
      <alignment vertical="center"/>
    </xf>
    <xf numFmtId="0" fontId="48" fillId="0" borderId="12" xfId="69" applyFont="1" applyFill="1" applyBorder="1" applyAlignment="1">
      <alignment wrapText="1"/>
    </xf>
    <xf numFmtId="0" fontId="48" fillId="0" borderId="12" xfId="69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1" fontId="44" fillId="0" borderId="11" xfId="0" applyNumberFormat="1" applyFont="1" applyFill="1" applyBorder="1" applyAlignment="1">
      <alignment horizontal="center" vertical="center"/>
    </xf>
    <xf numFmtId="49" fontId="52" fillId="0" borderId="11" xfId="75" applyNumberFormat="1" applyFont="1" applyFill="1" applyBorder="1" applyAlignment="1">
      <alignment horizontal="center" vertical="center" wrapText="1"/>
    </xf>
    <xf numFmtId="0" fontId="52" fillId="0" borderId="11" xfId="75" applyNumberFormat="1" applyFont="1" applyFill="1" applyBorder="1" applyAlignment="1">
      <alignment horizontal="center" vertical="center" wrapText="1"/>
    </xf>
    <xf numFmtId="0" fontId="40" fillId="0" borderId="12" xfId="0" applyNumberFormat="1" applyFont="1" applyFill="1" applyBorder="1" applyAlignment="1">
      <alignment horizontal="left" wrapText="1"/>
    </xf>
    <xf numFmtId="0" fontId="40" fillId="0" borderId="11" xfId="75" applyNumberFormat="1" applyFont="1" applyFill="1" applyBorder="1" applyAlignment="1">
      <alignment horizontal="center" vertical="center" wrapText="1"/>
    </xf>
    <xf numFmtId="0" fontId="40" fillId="0" borderId="18" xfId="0" applyNumberFormat="1" applyFont="1" applyFill="1" applyBorder="1" applyAlignment="1">
      <alignment horizontal="left" wrapText="1"/>
    </xf>
    <xf numFmtId="0" fontId="40" fillId="0" borderId="12" xfId="0" applyNumberFormat="1" applyFont="1" applyFill="1" applyBorder="1" applyAlignment="1">
      <alignment wrapText="1"/>
    </xf>
    <xf numFmtId="0" fontId="40" fillId="0" borderId="12" xfId="0" applyNumberFormat="1" applyFont="1" applyBorder="1" applyAlignment="1">
      <alignment horizontal="left" wrapText="1"/>
    </xf>
    <xf numFmtId="0" fontId="40" fillId="0" borderId="11" xfId="0" applyNumberFormat="1" applyFont="1" applyFill="1" applyBorder="1" applyAlignment="1" applyProtection="1">
      <alignment horizontal="left" vertical="center" wrapText="1"/>
    </xf>
    <xf numFmtId="0" fontId="40" fillId="0" borderId="11" xfId="0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 wrapText="1"/>
    </xf>
    <xf numFmtId="1" fontId="44" fillId="0" borderId="28" xfId="0" applyNumberFormat="1" applyFont="1" applyFill="1" applyBorder="1" applyAlignment="1">
      <alignment horizontal="center" vertical="center"/>
    </xf>
    <xf numFmtId="0" fontId="45" fillId="0" borderId="28" xfId="0" applyFont="1" applyFill="1" applyBorder="1" applyAlignment="1">
      <alignment horizontal="center" vertical="center"/>
    </xf>
    <xf numFmtId="0" fontId="40" fillId="0" borderId="28" xfId="0" applyNumberFormat="1" applyFont="1" applyFill="1" applyBorder="1" applyAlignment="1" applyProtection="1">
      <alignment vertical="center" wrapText="1"/>
    </xf>
    <xf numFmtId="0" fontId="44" fillId="0" borderId="28" xfId="0" applyFont="1" applyFill="1" applyBorder="1" applyAlignment="1">
      <alignment horizontal="center" vertical="center"/>
    </xf>
    <xf numFmtId="1" fontId="40" fillId="0" borderId="28" xfId="0" applyNumberFormat="1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center" vertical="center"/>
    </xf>
    <xf numFmtId="0" fontId="37" fillId="0" borderId="28" xfId="0" applyFont="1" applyFill="1" applyBorder="1" applyAlignment="1">
      <alignment horizontal="center" vertical="center"/>
    </xf>
    <xf numFmtId="1" fontId="40" fillId="0" borderId="28" xfId="75" applyNumberFormat="1" applyFont="1" applyFill="1" applyBorder="1" applyAlignment="1">
      <alignment horizontal="center" vertical="center" wrapText="1"/>
    </xf>
    <xf numFmtId="0" fontId="40" fillId="0" borderId="28" xfId="0" applyNumberFormat="1" applyFont="1" applyFill="1" applyBorder="1" applyAlignment="1" applyProtection="1">
      <alignment horizontal="left" vertical="center" wrapText="1"/>
    </xf>
    <xf numFmtId="1" fontId="46" fillId="0" borderId="28" xfId="0" applyNumberFormat="1" applyFont="1" applyFill="1" applyBorder="1" applyAlignment="1">
      <alignment horizontal="center" vertical="center"/>
    </xf>
    <xf numFmtId="0" fontId="46" fillId="0" borderId="28" xfId="0" applyFont="1" applyFill="1" applyBorder="1" applyAlignment="1">
      <alignment horizontal="center" vertical="center"/>
    </xf>
    <xf numFmtId="0" fontId="40" fillId="0" borderId="28" xfId="0" applyFont="1" applyBorder="1" applyAlignment="1">
      <alignment horizontal="left" vertical="center" wrapText="1"/>
    </xf>
    <xf numFmtId="0" fontId="40" fillId="0" borderId="28" xfId="0" applyNumberFormat="1" applyFont="1" applyFill="1" applyBorder="1" applyAlignment="1">
      <alignment horizontal="center" vertical="center"/>
    </xf>
    <xf numFmtId="0" fontId="40" fillId="0" borderId="28" xfId="0" applyNumberFormat="1" applyFont="1" applyFill="1" applyBorder="1" applyAlignment="1">
      <alignment horizontal="left" vertical="center" wrapText="1"/>
    </xf>
    <xf numFmtId="0" fontId="40" fillId="0" borderId="28" xfId="75" applyNumberFormat="1" applyFont="1" applyFill="1" applyBorder="1" applyAlignment="1">
      <alignment horizontal="center" vertical="center" wrapText="1"/>
    </xf>
    <xf numFmtId="49" fontId="40" fillId="0" borderId="28" xfId="75" applyNumberFormat="1" applyFont="1" applyFill="1" applyBorder="1" applyAlignment="1">
      <alignment horizontal="center" vertical="center" wrapText="1"/>
    </xf>
    <xf numFmtId="0" fontId="40" fillId="0" borderId="28" xfId="0" applyNumberFormat="1" applyFont="1" applyBorder="1" applyAlignment="1">
      <alignment horizontal="left" wrapText="1"/>
    </xf>
    <xf numFmtId="176" fontId="40" fillId="0" borderId="28" xfId="107" applyNumberFormat="1" applyFont="1" applyFill="1" applyBorder="1" applyAlignment="1">
      <alignment vertical="center" wrapText="1"/>
    </xf>
    <xf numFmtId="49" fontId="40" fillId="0" borderId="15" xfId="75" applyNumberFormat="1" applyFont="1" applyFill="1" applyBorder="1" applyAlignment="1">
      <alignment horizontal="center" vertical="center" wrapText="1"/>
    </xf>
    <xf numFmtId="49" fontId="40" fillId="0" borderId="17" xfId="75" applyNumberFormat="1" applyFont="1" applyFill="1" applyBorder="1" applyAlignment="1">
      <alignment horizontal="center" vertical="center" wrapText="1"/>
    </xf>
    <xf numFmtId="0" fontId="40" fillId="0" borderId="17" xfId="75" applyNumberFormat="1" applyFont="1" applyFill="1" applyBorder="1" applyAlignment="1">
      <alignment horizontal="center" vertical="center" wrapText="1"/>
    </xf>
    <xf numFmtId="0" fontId="40" fillId="0" borderId="13" xfId="91" applyNumberFormat="1" applyFont="1" applyFill="1" applyBorder="1" applyAlignment="1">
      <alignment horizontal="left" wrapText="1"/>
    </xf>
    <xf numFmtId="0" fontId="40" fillId="0" borderId="11" xfId="0" applyNumberFormat="1" applyFont="1" applyFill="1" applyBorder="1" applyAlignment="1">
      <alignment horizontal="left" wrapText="1"/>
    </xf>
    <xf numFmtId="0" fontId="40" fillId="0" borderId="15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176" fontId="40" fillId="0" borderId="11" xfId="107" applyNumberFormat="1" applyFont="1" applyFill="1" applyBorder="1" applyAlignment="1">
      <alignment vertical="center" wrapText="1"/>
    </xf>
    <xf numFmtId="0" fontId="54" fillId="0" borderId="0" xfId="0" applyFont="1" applyAlignment="1">
      <alignment vertical="center"/>
    </xf>
    <xf numFmtId="0" fontId="54" fillId="0" borderId="0" xfId="0" applyFont="1" applyBorder="1" applyAlignment="1">
      <alignment vertical="center"/>
    </xf>
    <xf numFmtId="0" fontId="40" fillId="0" borderId="12" xfId="91" applyNumberFormat="1" applyFont="1" applyFill="1" applyBorder="1" applyAlignment="1">
      <alignment horizontal="left" wrapText="1"/>
    </xf>
    <xf numFmtId="0" fontId="40" fillId="0" borderId="12" xfId="91" applyNumberFormat="1" applyFont="1" applyFill="1" applyBorder="1" applyAlignment="1">
      <alignment wrapText="1"/>
    </xf>
    <xf numFmtId="0" fontId="40" fillId="0" borderId="11" xfId="107" applyNumberFormat="1" applyFont="1" applyFill="1" applyBorder="1" applyAlignment="1">
      <alignment vertical="center" wrapText="1"/>
    </xf>
    <xf numFmtId="0" fontId="40" fillId="0" borderId="11" xfId="0" applyFont="1" applyFill="1" applyBorder="1" applyAlignment="1">
      <alignment horizontal="left" vertical="center" wrapText="1"/>
    </xf>
    <xf numFmtId="0" fontId="42" fillId="0" borderId="11" xfId="91" applyNumberFormat="1" applyFont="1" applyFill="1" applyBorder="1" applyAlignment="1">
      <alignment horizontal="center" wrapText="1"/>
    </xf>
    <xf numFmtId="49" fontId="40" fillId="0" borderId="31" xfId="75" applyNumberFormat="1" applyFont="1" applyFill="1" applyBorder="1" applyAlignment="1">
      <alignment horizontal="center" vertical="center" wrapText="1"/>
    </xf>
    <xf numFmtId="0" fontId="40" fillId="0" borderId="32" xfId="91" applyFont="1" applyFill="1" applyBorder="1" applyAlignment="1">
      <alignment horizontal="center"/>
    </xf>
    <xf numFmtId="0" fontId="40" fillId="0" borderId="32" xfId="91" applyNumberFormat="1" applyFont="1" applyFill="1" applyBorder="1" applyAlignment="1">
      <alignment horizontal="left" wrapText="1"/>
    </xf>
    <xf numFmtId="49" fontId="40" fillId="0" borderId="29" xfId="107" applyNumberFormat="1" applyFont="1" applyFill="1" applyBorder="1" applyAlignment="1">
      <alignment horizontal="center" vertical="center" wrapText="1"/>
    </xf>
    <xf numFmtId="0" fontId="40" fillId="0" borderId="28" xfId="0" applyNumberFormat="1" applyFont="1" applyBorder="1" applyAlignment="1">
      <alignment vertical="center" wrapText="1"/>
    </xf>
    <xf numFmtId="49" fontId="40" fillId="0" borderId="28" xfId="107" applyNumberFormat="1" applyFont="1" applyFill="1" applyBorder="1" applyAlignment="1">
      <alignment horizontal="center" vertical="center" wrapText="1"/>
    </xf>
    <xf numFmtId="0" fontId="40" fillId="0" borderId="28" xfId="107" applyNumberFormat="1" applyFont="1" applyFill="1" applyBorder="1" applyAlignment="1">
      <alignment horizontal="left" vertical="center" wrapText="1"/>
    </xf>
    <xf numFmtId="49" fontId="40" fillId="0" borderId="11" xfId="107" applyNumberFormat="1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left" vertical="center" wrapText="1"/>
    </xf>
    <xf numFmtId="0" fontId="48" fillId="0" borderId="11" xfId="0" applyFont="1" applyFill="1" applyBorder="1" applyAlignment="1">
      <alignment horizontal="center" vertical="center"/>
    </xf>
    <xf numFmtId="49" fontId="40" fillId="0" borderId="31" xfId="107" applyNumberFormat="1" applyFont="1" applyFill="1" applyBorder="1" applyAlignment="1">
      <alignment horizontal="center" vertical="center" wrapText="1"/>
    </xf>
    <xf numFmtId="0" fontId="49" fillId="0" borderId="28" xfId="0" applyFont="1" applyFill="1" applyBorder="1" applyAlignment="1">
      <alignment horizontal="center" vertical="center"/>
    </xf>
    <xf numFmtId="2" fontId="49" fillId="0" borderId="28" xfId="0" applyNumberFormat="1" applyFont="1" applyFill="1" applyBorder="1" applyAlignment="1">
      <alignment horizontal="center" vertical="center"/>
    </xf>
    <xf numFmtId="1" fontId="49" fillId="0" borderId="28" xfId="0" applyNumberFormat="1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40" fillId="0" borderId="11" xfId="93" applyFont="1" applyFill="1" applyBorder="1" applyAlignment="1">
      <alignment vertical="center" wrapText="1"/>
    </xf>
    <xf numFmtId="43" fontId="40" fillId="0" borderId="32" xfId="0" applyNumberFormat="1" applyFont="1" applyFill="1" applyBorder="1" applyAlignment="1">
      <alignment horizontal="center" vertical="center" wrapText="1"/>
    </xf>
    <xf numFmtId="0" fontId="40" fillId="0" borderId="33" xfId="93" applyFont="1" applyFill="1" applyBorder="1" applyAlignment="1">
      <alignment vertical="center" wrapText="1"/>
    </xf>
    <xf numFmtId="0" fontId="40" fillId="0" borderId="32" xfId="91" applyFont="1" applyFill="1" applyBorder="1" applyAlignment="1">
      <alignment horizontal="center" vertical="center" wrapText="1"/>
    </xf>
    <xf numFmtId="0" fontId="40" fillId="0" borderId="33" xfId="93" applyFont="1" applyFill="1" applyBorder="1" applyAlignment="1">
      <alignment horizontal="left" vertical="center" wrapText="1"/>
    </xf>
    <xf numFmtId="0" fontId="40" fillId="0" borderId="32" xfId="0" applyNumberFormat="1" applyFont="1" applyFill="1" applyBorder="1" applyAlignment="1">
      <alignment horizontal="center" wrapText="1"/>
    </xf>
    <xf numFmtId="0" fontId="40" fillId="0" borderId="32" xfId="0" applyNumberFormat="1" applyFont="1" applyFill="1" applyBorder="1" applyAlignment="1">
      <alignment horizontal="left" wrapText="1"/>
    </xf>
    <xf numFmtId="0" fontId="40" fillId="0" borderId="32" xfId="0" applyNumberFormat="1" applyFont="1" applyBorder="1" applyAlignment="1">
      <alignment horizontal="left" wrapText="1"/>
    </xf>
    <xf numFmtId="0" fontId="40" fillId="0" borderId="28" xfId="0" applyFont="1" applyBorder="1" applyAlignment="1">
      <alignment horizontal="center" vertical="center"/>
    </xf>
    <xf numFmtId="43" fontId="40" fillId="0" borderId="32" xfId="0" applyNumberFormat="1" applyFont="1" applyBorder="1" applyAlignment="1">
      <alignment horizontal="center" wrapText="1"/>
    </xf>
    <xf numFmtId="0" fontId="47" fillId="0" borderId="11" xfId="91" applyNumberFormat="1" applyFont="1" applyFill="1" applyBorder="1" applyAlignment="1">
      <alignment horizontal="center" wrapText="1"/>
    </xf>
    <xf numFmtId="0" fontId="40" fillId="0" borderId="12" xfId="0" applyNumberFormat="1" applyFont="1" applyBorder="1" applyAlignment="1">
      <alignment horizontal="center" wrapText="1"/>
    </xf>
    <xf numFmtId="0" fontId="40" fillId="0" borderId="15" xfId="75" applyNumberFormat="1" applyFont="1" applyFill="1" applyBorder="1" applyAlignment="1">
      <alignment horizontal="center" vertical="center" wrapText="1"/>
    </xf>
    <xf numFmtId="0" fontId="40" fillId="0" borderId="30" xfId="0" applyNumberFormat="1" applyFont="1" applyBorder="1" applyAlignment="1">
      <alignment horizontal="left" wrapText="1"/>
    </xf>
    <xf numFmtId="0" fontId="40" fillId="0" borderId="30" xfId="0" applyNumberFormat="1" applyFont="1" applyBorder="1" applyAlignment="1">
      <alignment horizontal="center" wrapText="1"/>
    </xf>
    <xf numFmtId="0" fontId="40" fillId="0" borderId="11" xfId="0" applyNumberFormat="1" applyFont="1" applyFill="1" applyBorder="1" applyAlignment="1">
      <alignment horizontal="center" wrapText="1"/>
    </xf>
    <xf numFmtId="0" fontId="52" fillId="0" borderId="32" xfId="0" applyNumberFormat="1" applyFont="1" applyFill="1" applyBorder="1" applyAlignment="1">
      <alignment horizontal="center" wrapText="1"/>
    </xf>
    <xf numFmtId="0" fontId="52" fillId="0" borderId="32" xfId="0" applyNumberFormat="1" applyFont="1" applyBorder="1" applyAlignment="1">
      <alignment horizontal="center" wrapText="1"/>
    </xf>
    <xf numFmtId="0" fontId="52" fillId="0" borderId="11" xfId="0" applyNumberFormat="1" applyFont="1" applyFill="1" applyBorder="1" applyAlignment="1">
      <alignment horizontal="center" wrapText="1"/>
    </xf>
    <xf numFmtId="0" fontId="40" fillId="0" borderId="13" xfId="91" applyNumberFormat="1" applyFont="1" applyFill="1" applyBorder="1" applyAlignment="1">
      <alignment horizontal="center" wrapText="1"/>
    </xf>
    <xf numFmtId="0" fontId="40" fillId="0" borderId="12" xfId="0" applyNumberFormat="1" applyFont="1" applyFill="1" applyBorder="1" applyAlignment="1">
      <alignment horizontal="center" wrapText="1"/>
    </xf>
    <xf numFmtId="0" fontId="40" fillId="0" borderId="18" xfId="0" applyNumberFormat="1" applyFont="1" applyFill="1" applyBorder="1" applyAlignment="1">
      <alignment horizontal="center" wrapText="1"/>
    </xf>
    <xf numFmtId="0" fontId="40" fillId="0" borderId="32" xfId="91" applyNumberFormat="1" applyFont="1" applyFill="1" applyBorder="1" applyAlignment="1">
      <alignment horizontal="center"/>
    </xf>
    <xf numFmtId="0" fontId="40" fillId="0" borderId="32" xfId="91" applyNumberFormat="1" applyFont="1" applyFill="1" applyBorder="1" applyAlignment="1">
      <alignment horizontal="center" wrapText="1"/>
    </xf>
    <xf numFmtId="0" fontId="40" fillId="0" borderId="12" xfId="91" applyNumberFormat="1" applyFont="1" applyFill="1" applyBorder="1" applyAlignment="1">
      <alignment horizontal="center"/>
    </xf>
    <xf numFmtId="0" fontId="40" fillId="0" borderId="12" xfId="91" applyNumberFormat="1" applyFont="1" applyFill="1" applyBorder="1" applyAlignment="1">
      <alignment horizontal="center" wrapText="1"/>
    </xf>
    <xf numFmtId="0" fontId="52" fillId="0" borderId="12" xfId="0" applyNumberFormat="1" applyFont="1" applyBorder="1" applyAlignment="1">
      <alignment horizontal="center" wrapText="1"/>
    </xf>
    <xf numFmtId="0" fontId="40" fillId="0" borderId="34" xfId="0" applyFont="1" applyFill="1" applyBorder="1" applyAlignment="1">
      <alignment horizontal="center" vertical="center"/>
    </xf>
    <xf numFmtId="0" fontId="37" fillId="0" borderId="34" xfId="0" applyFont="1" applyFill="1" applyBorder="1" applyAlignment="1">
      <alignment horizontal="center" vertical="center"/>
    </xf>
    <xf numFmtId="0" fontId="40" fillId="0" borderId="34" xfId="0" applyNumberFormat="1" applyFont="1" applyFill="1" applyBorder="1" applyAlignment="1" applyProtection="1">
      <alignment vertical="center" wrapText="1"/>
    </xf>
    <xf numFmtId="0" fontId="44" fillId="0" borderId="34" xfId="0" applyFont="1" applyFill="1" applyBorder="1" applyAlignment="1">
      <alignment horizontal="center" vertical="center"/>
    </xf>
    <xf numFmtId="0" fontId="49" fillId="0" borderId="28" xfId="0" applyNumberFormat="1" applyFont="1" applyFill="1" applyBorder="1" applyAlignment="1">
      <alignment horizontal="center" vertical="center"/>
    </xf>
    <xf numFmtId="0" fontId="49" fillId="0" borderId="34" xfId="0" applyNumberFormat="1" applyFont="1" applyFill="1" applyBorder="1" applyAlignment="1">
      <alignment horizontal="center" vertical="center"/>
    </xf>
    <xf numFmtId="0" fontId="40" fillId="0" borderId="34" xfId="0" applyNumberFormat="1" applyFont="1" applyFill="1" applyBorder="1" applyAlignment="1" applyProtection="1">
      <alignment horizontal="left" vertical="center" wrapText="1"/>
    </xf>
    <xf numFmtId="0" fontId="40" fillId="0" borderId="34" xfId="0" applyNumberFormat="1" applyFont="1" applyFill="1" applyBorder="1" applyAlignment="1">
      <alignment horizontal="center" vertical="center"/>
    </xf>
    <xf numFmtId="0" fontId="40" fillId="0" borderId="34" xfId="0" applyFont="1" applyFill="1" applyBorder="1" applyAlignment="1">
      <alignment horizontal="left" vertical="center" wrapText="1"/>
    </xf>
    <xf numFmtId="0" fontId="40" fillId="0" borderId="34" xfId="0" applyFont="1" applyFill="1" applyBorder="1" applyAlignment="1">
      <alignment horizontal="center" vertical="center" wrapText="1"/>
    </xf>
    <xf numFmtId="0" fontId="40" fillId="0" borderId="34" xfId="0" applyNumberFormat="1" applyFont="1" applyFill="1" applyBorder="1" applyAlignment="1" applyProtection="1">
      <alignment horizontal="left" vertical="center"/>
    </xf>
    <xf numFmtId="1" fontId="44" fillId="0" borderId="34" xfId="0" applyNumberFormat="1" applyFont="1" applyFill="1" applyBorder="1" applyAlignment="1">
      <alignment horizontal="center" vertical="center"/>
    </xf>
    <xf numFmtId="0" fontId="48" fillId="0" borderId="34" xfId="0" applyFont="1" applyFill="1" applyBorder="1" applyAlignment="1">
      <alignment horizontal="center" vertical="center"/>
    </xf>
    <xf numFmtId="0" fontId="49" fillId="0" borderId="28" xfId="0" applyNumberFormat="1" applyFont="1" applyBorder="1" applyAlignment="1">
      <alignment horizontal="center" wrapText="1"/>
    </xf>
    <xf numFmtId="2" fontId="40" fillId="0" borderId="15" xfId="107" applyNumberFormat="1" applyFont="1" applyFill="1" applyBorder="1" applyAlignment="1">
      <alignment horizontal="center" vertical="center"/>
    </xf>
    <xf numFmtId="1" fontId="40" fillId="0" borderId="15" xfId="107" applyNumberFormat="1" applyFont="1" applyFill="1" applyBorder="1" applyAlignment="1">
      <alignment horizontal="center" vertical="center"/>
    </xf>
    <xf numFmtId="0" fontId="40" fillId="0" borderId="28" xfId="0" applyFont="1" applyFill="1" applyBorder="1" applyAlignment="1">
      <alignment horizontal="left" vertical="center" wrapText="1"/>
    </xf>
    <xf numFmtId="0" fontId="46" fillId="0" borderId="34" xfId="0" applyFont="1" applyFill="1" applyBorder="1" applyAlignment="1">
      <alignment horizontal="center" vertical="center"/>
    </xf>
    <xf numFmtId="0" fontId="40" fillId="0" borderId="11" xfId="0" applyNumberFormat="1" applyFont="1" applyFill="1" applyBorder="1" applyAlignment="1" applyProtection="1">
      <alignment horizontal="left" vertical="center"/>
    </xf>
    <xf numFmtId="0" fontId="40" fillId="0" borderId="28" xfId="0" applyFont="1" applyBorder="1" applyAlignment="1">
      <alignment vertical="center" wrapText="1"/>
    </xf>
    <xf numFmtId="0" fontId="40" fillId="0" borderId="17" xfId="0" applyFont="1" applyBorder="1" applyAlignment="1">
      <alignment horizontal="center" vertical="center"/>
    </xf>
    <xf numFmtId="0" fontId="40" fillId="0" borderId="17" xfId="0" applyFont="1" applyBorder="1" applyAlignment="1">
      <alignment vertical="center" wrapText="1"/>
    </xf>
    <xf numFmtId="0" fontId="40" fillId="0" borderId="16" xfId="0" applyFont="1" applyBorder="1" applyAlignment="1">
      <alignment horizontal="center" vertical="center"/>
    </xf>
    <xf numFmtId="0" fontId="40" fillId="0" borderId="32" xfId="0" applyNumberFormat="1" applyFont="1" applyFill="1" applyBorder="1" applyAlignment="1">
      <alignment wrapText="1"/>
    </xf>
    <xf numFmtId="0" fontId="40" fillId="0" borderId="32" xfId="0" applyNumberFormat="1" applyFont="1" applyFill="1" applyBorder="1" applyAlignment="1">
      <alignment horizontal="center" vertical="center" wrapText="1"/>
    </xf>
    <xf numFmtId="0" fontId="40" fillId="0" borderId="34" xfId="0" applyNumberFormat="1" applyFont="1" applyFill="1" applyBorder="1" applyAlignment="1">
      <alignment horizontal="center" vertical="center" wrapText="1"/>
    </xf>
    <xf numFmtId="0" fontId="49" fillId="0" borderId="34" xfId="0" applyFont="1" applyFill="1" applyBorder="1" applyAlignment="1">
      <alignment horizontal="center" vertical="center"/>
    </xf>
    <xf numFmtId="1" fontId="40" fillId="0" borderId="34" xfId="75" applyNumberFormat="1" applyFont="1" applyFill="1" applyBorder="1" applyAlignment="1">
      <alignment horizontal="center" vertical="center" wrapText="1"/>
    </xf>
    <xf numFmtId="0" fontId="48" fillId="0" borderId="34" xfId="0" applyNumberFormat="1" applyFont="1" applyFill="1" applyBorder="1" applyAlignment="1">
      <alignment horizontal="center" vertical="center"/>
    </xf>
    <xf numFmtId="0" fontId="47" fillId="0" borderId="32" xfId="91" applyNumberFormat="1" applyFont="1" applyFill="1" applyBorder="1" applyAlignment="1">
      <alignment horizontal="center"/>
    </xf>
    <xf numFmtId="49" fontId="40" fillId="0" borderId="34" xfId="75" applyNumberFormat="1" applyFont="1" applyFill="1" applyBorder="1" applyAlignment="1">
      <alignment horizontal="center" vertical="center" wrapText="1"/>
    </xf>
    <xf numFmtId="0" fontId="40" fillId="0" borderId="34" xfId="75" applyNumberFormat="1" applyFont="1" applyFill="1" applyBorder="1" applyAlignment="1">
      <alignment horizontal="center" vertical="center" wrapText="1"/>
    </xf>
    <xf numFmtId="1" fontId="44" fillId="0" borderId="35" xfId="0" applyNumberFormat="1" applyFont="1" applyFill="1" applyBorder="1" applyAlignment="1">
      <alignment horizontal="center" vertical="center"/>
    </xf>
    <xf numFmtId="0" fontId="40" fillId="0" borderId="35" xfId="0" applyFont="1" applyFill="1" applyBorder="1" applyAlignment="1">
      <alignment horizontal="center" vertical="center"/>
    </xf>
    <xf numFmtId="0" fontId="40" fillId="0" borderId="35" xfId="0" applyNumberFormat="1" applyFont="1" applyFill="1" applyBorder="1" applyAlignment="1" applyProtection="1">
      <alignment vertical="center" wrapText="1"/>
    </xf>
    <xf numFmtId="0" fontId="49" fillId="0" borderId="35" xfId="0" applyFont="1" applyFill="1" applyBorder="1" applyAlignment="1">
      <alignment horizontal="center" vertical="center"/>
    </xf>
    <xf numFmtId="1" fontId="40" fillId="0" borderId="35" xfId="107" applyNumberFormat="1" applyFont="1" applyFill="1" applyBorder="1" applyAlignment="1">
      <alignment horizontal="center" vertical="center"/>
    </xf>
    <xf numFmtId="49" fontId="40" fillId="0" borderId="36" xfId="75" applyNumberFormat="1" applyFont="1" applyFill="1" applyBorder="1" applyAlignment="1">
      <alignment horizontal="center" vertical="center" wrapText="1"/>
    </xf>
    <xf numFmtId="0" fontId="40" fillId="0" borderId="36" xfId="75" applyNumberFormat="1" applyFont="1" applyFill="1" applyBorder="1" applyAlignment="1">
      <alignment horizontal="center" vertical="center" wrapText="1"/>
    </xf>
    <xf numFmtId="0" fontId="40" fillId="0" borderId="37" xfId="0" applyNumberFormat="1" applyFont="1" applyBorder="1" applyAlignment="1">
      <alignment horizontal="left" wrapText="1"/>
    </xf>
    <xf numFmtId="0" fontId="49" fillId="0" borderId="37" xfId="0" applyNumberFormat="1" applyFont="1" applyBorder="1" applyAlignment="1">
      <alignment horizontal="center" wrapText="1"/>
    </xf>
    <xf numFmtId="1" fontId="40" fillId="0" borderId="36" xfId="107" applyNumberFormat="1" applyFont="1" applyFill="1" applyBorder="1" applyAlignment="1">
      <alignment horizontal="center" vertical="center" wrapText="1"/>
    </xf>
    <xf numFmtId="0" fontId="40" fillId="0" borderId="36" xfId="0" applyFont="1" applyFill="1" applyBorder="1" applyAlignment="1">
      <alignment horizontal="center" vertical="center"/>
    </xf>
    <xf numFmtId="0" fontId="40" fillId="0" borderId="36" xfId="0" applyFont="1" applyBorder="1" applyAlignment="1">
      <alignment horizontal="left" vertical="center"/>
    </xf>
    <xf numFmtId="0" fontId="40" fillId="0" borderId="36" xfId="0" applyFont="1" applyBorder="1" applyAlignment="1">
      <alignment horizontal="center" vertical="center"/>
    </xf>
    <xf numFmtId="49" fontId="40" fillId="0" borderId="36" xfId="0" applyNumberFormat="1" applyFont="1" applyBorder="1" applyAlignment="1">
      <alignment horizontal="left" vertical="center" wrapText="1"/>
    </xf>
    <xf numFmtId="0" fontId="37" fillId="0" borderId="36" xfId="0" applyFont="1" applyFill="1" applyBorder="1" applyAlignment="1">
      <alignment horizontal="center" vertical="center"/>
    </xf>
    <xf numFmtId="0" fontId="37" fillId="0" borderId="36" xfId="0" applyFont="1" applyBorder="1" applyAlignment="1">
      <alignment horizontal="center" vertical="center"/>
    </xf>
    <xf numFmtId="0" fontId="40" fillId="0" borderId="36" xfId="0" applyFont="1" applyBorder="1" applyAlignment="1">
      <alignment horizontal="left" vertical="center" wrapText="1"/>
    </xf>
    <xf numFmtId="0" fontId="40" fillId="0" borderId="36" xfId="0" applyFont="1" applyBorder="1" applyAlignment="1">
      <alignment horizontal="center"/>
    </xf>
    <xf numFmtId="3" fontId="40" fillId="0" borderId="36" xfId="0" applyNumberFormat="1" applyFont="1" applyFill="1" applyBorder="1" applyAlignment="1">
      <alignment horizontal="center" vertical="center"/>
    </xf>
    <xf numFmtId="1" fontId="40" fillId="0" borderId="36" xfId="0" applyNumberFormat="1" applyFont="1" applyFill="1" applyBorder="1" applyAlignment="1">
      <alignment horizontal="center" vertical="center"/>
    </xf>
    <xf numFmtId="1" fontId="40" fillId="0" borderId="36" xfId="0" applyNumberFormat="1" applyFont="1" applyFill="1" applyBorder="1" applyAlignment="1">
      <alignment horizontal="center"/>
    </xf>
    <xf numFmtId="0" fontId="40" fillId="0" borderId="36" xfId="130" applyFont="1" applyBorder="1" applyAlignment="1">
      <alignment horizontal="center" vertical="center"/>
    </xf>
    <xf numFmtId="0" fontId="40" fillId="0" borderId="36" xfId="130" applyFont="1" applyBorder="1" applyAlignment="1">
      <alignment horizontal="center"/>
    </xf>
    <xf numFmtId="0" fontId="40" fillId="0" borderId="36" xfId="130" applyFont="1" applyBorder="1" applyAlignment="1">
      <alignment horizontal="left" vertical="center" wrapText="1"/>
    </xf>
    <xf numFmtId="3" fontId="40" fillId="0" borderId="36" xfId="0" applyNumberFormat="1" applyFont="1" applyBorder="1" applyAlignment="1">
      <alignment horizontal="center" vertical="center"/>
    </xf>
    <xf numFmtId="0" fontId="58" fillId="0" borderId="36" xfId="0" applyFont="1" applyFill="1" applyBorder="1" applyAlignment="1">
      <alignment horizontal="center" vertical="center" wrapText="1"/>
    </xf>
    <xf numFmtId="0" fontId="49" fillId="0" borderId="36" xfId="0" applyFont="1" applyBorder="1" applyAlignment="1">
      <alignment horizontal="left" vertical="center" wrapText="1"/>
    </xf>
    <xf numFmtId="0" fontId="58" fillId="0" borderId="36" xfId="0" applyFont="1" applyBorder="1" applyAlignment="1">
      <alignment horizontal="center" vertical="center" wrapText="1"/>
    </xf>
    <xf numFmtId="3" fontId="49" fillId="0" borderId="36" xfId="0" applyNumberFormat="1" applyFont="1" applyBorder="1" applyAlignment="1">
      <alignment horizontal="center" vertical="center" wrapText="1"/>
    </xf>
    <xf numFmtId="1" fontId="55" fillId="0" borderId="36" xfId="107" applyNumberFormat="1" applyFont="1" applyFill="1" applyBorder="1" applyAlignment="1">
      <alignment horizontal="center" vertical="center" wrapText="1"/>
    </xf>
    <xf numFmtId="0" fontId="58" fillId="0" borderId="36" xfId="0" applyFont="1" applyFill="1" applyBorder="1" applyAlignment="1">
      <alignment horizontal="center" vertical="center"/>
    </xf>
    <xf numFmtId="0" fontId="49" fillId="0" borderId="36" xfId="0" applyFont="1" applyBorder="1" applyAlignment="1">
      <alignment horizontal="justify" vertical="center"/>
    </xf>
    <xf numFmtId="0" fontId="58" fillId="0" borderId="36" xfId="0" applyFont="1" applyBorder="1" applyAlignment="1">
      <alignment horizontal="center" vertical="center"/>
    </xf>
    <xf numFmtId="1" fontId="49" fillId="0" borderId="36" xfId="0" applyNumberFormat="1" applyFont="1" applyBorder="1" applyAlignment="1">
      <alignment horizontal="center" vertical="center"/>
    </xf>
    <xf numFmtId="0" fontId="37" fillId="0" borderId="0" xfId="89" applyFont="1"/>
    <xf numFmtId="0" fontId="33" fillId="0" borderId="0" xfId="0" applyFont="1" applyAlignment="1">
      <alignment vertical="center"/>
    </xf>
    <xf numFmtId="2" fontId="37" fillId="0" borderId="0" xfId="0" applyNumberFormat="1" applyFont="1" applyFill="1" applyAlignment="1">
      <alignment horizontal="left" vertical="top"/>
    </xf>
    <xf numFmtId="2" fontId="61" fillId="0" borderId="36" xfId="75" applyNumberFormat="1" applyFont="1" applyFill="1" applyBorder="1" applyAlignment="1">
      <alignment horizontal="center" vertical="center"/>
    </xf>
    <xf numFmtId="2" fontId="61" fillId="0" borderId="36" xfId="0" applyNumberFormat="1" applyFont="1" applyFill="1" applyBorder="1" applyAlignment="1">
      <alignment horizontal="center" vertical="center"/>
    </xf>
    <xf numFmtId="1" fontId="61" fillId="0" borderId="36" xfId="0" applyNumberFormat="1" applyFont="1" applyFill="1" applyBorder="1" applyAlignment="1">
      <alignment horizontal="center" vertical="center"/>
    </xf>
    <xf numFmtId="2" fontId="61" fillId="0" borderId="36" xfId="107" applyNumberFormat="1" applyFont="1" applyFill="1" applyBorder="1" applyAlignment="1">
      <alignment horizontal="center" vertical="center" wrapText="1"/>
    </xf>
    <xf numFmtId="2" fontId="61" fillId="0" borderId="36" xfId="0" applyNumberFormat="1" applyFont="1" applyFill="1" applyBorder="1" applyAlignment="1">
      <alignment horizontal="center" wrapText="1"/>
    </xf>
    <xf numFmtId="2" fontId="61" fillId="0" borderId="38" xfId="0" applyNumberFormat="1" applyFont="1" applyFill="1" applyBorder="1" applyAlignment="1">
      <alignment horizontal="center" wrapText="1"/>
    </xf>
    <xf numFmtId="2" fontId="60" fillId="0" borderId="15" xfId="107" applyNumberFormat="1" applyFont="1" applyFill="1" applyBorder="1" applyAlignment="1">
      <alignment horizontal="center" vertical="center"/>
    </xf>
    <xf numFmtId="1" fontId="60" fillId="0" borderId="15" xfId="107" applyNumberFormat="1" applyFont="1" applyFill="1" applyBorder="1" applyAlignment="1">
      <alignment horizontal="center" vertical="center"/>
    </xf>
    <xf numFmtId="0" fontId="61" fillId="0" borderId="36" xfId="0" applyFont="1" applyFill="1" applyBorder="1" applyAlignment="1">
      <alignment horizontal="left" vertical="center" wrapText="1"/>
    </xf>
    <xf numFmtId="2" fontId="40" fillId="0" borderId="39" xfId="75" applyNumberFormat="1" applyFont="1" applyFill="1" applyBorder="1" applyAlignment="1">
      <alignment horizontal="center" vertical="center"/>
    </xf>
    <xf numFmtId="2" fontId="40" fillId="0" borderId="29" xfId="75" applyNumberFormat="1" applyFont="1" applyFill="1" applyBorder="1" applyAlignment="1">
      <alignment horizontal="center" vertical="center"/>
    </xf>
    <xf numFmtId="2" fontId="40" fillId="0" borderId="40" xfId="69" applyNumberFormat="1" applyFont="1" applyFill="1" applyBorder="1" applyAlignment="1">
      <alignment horizontal="center" vertical="center" wrapText="1"/>
    </xf>
    <xf numFmtId="2" fontId="40" fillId="0" borderId="36" xfId="75" applyNumberFormat="1" applyFont="1" applyFill="1" applyBorder="1" applyAlignment="1">
      <alignment horizontal="center" vertical="center"/>
    </xf>
    <xf numFmtId="1" fontId="40" fillId="0" borderId="36" xfId="107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Fill="1" applyAlignment="1">
      <alignment vertical="center"/>
    </xf>
    <xf numFmtId="2" fontId="60" fillId="0" borderId="41" xfId="0" applyNumberFormat="1" applyFont="1" applyFill="1" applyBorder="1" applyAlignment="1">
      <alignment horizontal="center" vertical="center" wrapText="1"/>
    </xf>
    <xf numFmtId="2" fontId="60" fillId="0" borderId="40" xfId="91" applyNumberFormat="1" applyFont="1" applyFill="1" applyBorder="1" applyAlignment="1">
      <alignment horizontal="center" vertical="center"/>
    </xf>
    <xf numFmtId="2" fontId="40" fillId="0" borderId="40" xfId="91" applyNumberFormat="1" applyFont="1" applyFill="1" applyBorder="1" applyAlignment="1">
      <alignment horizontal="center" vertical="center"/>
    </xf>
    <xf numFmtId="2" fontId="40" fillId="0" borderId="40" xfId="0" applyNumberFormat="1" applyFont="1" applyFill="1" applyBorder="1" applyAlignment="1">
      <alignment horizontal="center" wrapText="1"/>
    </xf>
    <xf numFmtId="2" fontId="40" fillId="0" borderId="42" xfId="0" applyNumberFormat="1" applyFont="1" applyFill="1" applyBorder="1" applyAlignment="1">
      <alignment horizontal="center" wrapText="1"/>
    </xf>
    <xf numFmtId="2" fontId="40" fillId="0" borderId="36" xfId="0" applyNumberFormat="1" applyFont="1" applyFill="1" applyBorder="1" applyAlignment="1">
      <alignment horizontal="center" wrapText="1"/>
    </xf>
    <xf numFmtId="2" fontId="40" fillId="0" borderId="36" xfId="0" applyNumberFormat="1" applyFont="1" applyBorder="1" applyAlignment="1">
      <alignment horizontal="center" vertical="center"/>
    </xf>
    <xf numFmtId="2" fontId="40" fillId="0" borderId="43" xfId="0" applyNumberFormat="1" applyFont="1" applyFill="1" applyBorder="1" applyAlignment="1">
      <alignment horizontal="center" wrapText="1"/>
    </xf>
    <xf numFmtId="2" fontId="40" fillId="0" borderId="43" xfId="0" applyNumberFormat="1" applyFont="1" applyBorder="1" applyAlignment="1">
      <alignment horizontal="center" wrapText="1"/>
    </xf>
    <xf numFmtId="2" fontId="40" fillId="0" borderId="44" xfId="0" applyNumberFormat="1" applyFont="1" applyFill="1" applyBorder="1" applyAlignment="1">
      <alignment horizontal="center" vertical="center"/>
    </xf>
    <xf numFmtId="1" fontId="40" fillId="0" borderId="44" xfId="0" applyNumberFormat="1" applyFont="1" applyFill="1" applyBorder="1" applyAlignment="1">
      <alignment horizontal="center" vertical="center"/>
    </xf>
    <xf numFmtId="2" fontId="47" fillId="0" borderId="44" xfId="91" applyNumberFormat="1" applyFont="1" applyFill="1" applyBorder="1" applyAlignment="1">
      <alignment horizontal="center"/>
    </xf>
    <xf numFmtId="2" fontId="40" fillId="0" borderId="44" xfId="91" applyNumberFormat="1" applyFont="1" applyFill="1" applyBorder="1" applyAlignment="1">
      <alignment horizontal="center"/>
    </xf>
    <xf numFmtId="2" fontId="40" fillId="0" borderId="45" xfId="91" applyNumberFormat="1" applyFont="1" applyFill="1" applyBorder="1" applyAlignment="1">
      <alignment horizontal="center"/>
    </xf>
    <xf numFmtId="2" fontId="40" fillId="0" borderId="43" xfId="0" applyNumberFormat="1" applyFont="1" applyFill="1" applyBorder="1" applyAlignment="1">
      <alignment horizontal="center"/>
    </xf>
    <xf numFmtId="2" fontId="40" fillId="0" borderId="46" xfId="0" applyNumberFormat="1" applyFont="1" applyFill="1" applyBorder="1" applyAlignment="1">
      <alignment horizontal="center"/>
    </xf>
    <xf numFmtId="1" fontId="40" fillId="0" borderId="43" xfId="91" applyNumberFormat="1" applyFont="1" applyFill="1" applyBorder="1" applyAlignment="1">
      <alignment horizontal="center"/>
    </xf>
    <xf numFmtId="2" fontId="40" fillId="0" borderId="43" xfId="91" applyNumberFormat="1" applyFont="1" applyFill="1" applyBorder="1" applyAlignment="1">
      <alignment horizontal="center"/>
    </xf>
    <xf numFmtId="2" fontId="52" fillId="0" borderId="43" xfId="0" applyNumberFormat="1" applyFont="1" applyFill="1" applyBorder="1" applyAlignment="1">
      <alignment horizontal="center" wrapText="1"/>
    </xf>
    <xf numFmtId="2" fontId="52" fillId="0" borderId="47" xfId="0" applyNumberFormat="1" applyFont="1" applyFill="1" applyBorder="1" applyAlignment="1">
      <alignment horizontal="center" wrapText="1"/>
    </xf>
    <xf numFmtId="2" fontId="49" fillId="0" borderId="44" xfId="75" applyNumberFormat="1" applyFont="1" applyFill="1" applyBorder="1" applyAlignment="1">
      <alignment horizontal="center" vertical="center"/>
    </xf>
    <xf numFmtId="2" fontId="40" fillId="0" borderId="44" xfId="75" applyNumberFormat="1" applyFont="1" applyFill="1" applyBorder="1" applyAlignment="1">
      <alignment horizontal="center" vertical="center"/>
    </xf>
    <xf numFmtId="176" fontId="40" fillId="0" borderId="44" xfId="0" applyNumberFormat="1" applyFont="1" applyFill="1" applyBorder="1" applyAlignment="1">
      <alignment horizontal="center" vertical="center"/>
    </xf>
    <xf numFmtId="2" fontId="40" fillId="0" borderId="44" xfId="107" applyNumberFormat="1" applyFont="1" applyFill="1" applyBorder="1" applyAlignment="1">
      <alignment horizontal="center" vertical="center"/>
    </xf>
    <xf numFmtId="2" fontId="49" fillId="0" borderId="44" xfId="0" applyNumberFormat="1" applyFont="1" applyFill="1" applyBorder="1" applyAlignment="1">
      <alignment horizontal="center" vertical="center"/>
    </xf>
    <xf numFmtId="1" fontId="49" fillId="0" borderId="44" xfId="0" applyNumberFormat="1" applyFont="1" applyFill="1" applyBorder="1" applyAlignment="1">
      <alignment horizontal="center" vertical="center"/>
    </xf>
    <xf numFmtId="2" fontId="40" fillId="0" borderId="44" xfId="0" applyNumberFormat="1" applyFont="1" applyBorder="1" applyAlignment="1">
      <alignment horizontal="center" vertical="center"/>
    </xf>
    <xf numFmtId="2" fontId="40" fillId="0" borderId="17" xfId="0" applyNumberFormat="1" applyFont="1" applyBorder="1" applyAlignment="1">
      <alignment horizontal="center" vertical="center"/>
    </xf>
    <xf numFmtId="2" fontId="40" fillId="0" borderId="43" xfId="0" applyNumberFormat="1" applyFont="1" applyFill="1" applyBorder="1" applyAlignment="1">
      <alignment horizontal="center" vertical="center" wrapText="1"/>
    </xf>
    <xf numFmtId="176" fontId="40" fillId="0" borderId="0" xfId="75" applyNumberFormat="1" applyFont="1" applyFill="1" applyBorder="1" applyAlignment="1">
      <alignment horizontal="center" vertical="center"/>
    </xf>
    <xf numFmtId="176" fontId="41" fillId="0" borderId="14" xfId="75" applyNumberFormat="1" applyFont="1" applyFill="1" applyBorder="1" applyAlignment="1">
      <alignment horizontal="center" vertical="center"/>
    </xf>
    <xf numFmtId="49" fontId="37" fillId="0" borderId="22" xfId="75" applyNumberFormat="1" applyFont="1" applyFill="1" applyBorder="1" applyAlignment="1">
      <alignment horizontal="center" vertical="center" wrapText="1"/>
    </xf>
    <xf numFmtId="49" fontId="37" fillId="0" borderId="23" xfId="75" applyNumberFormat="1" applyFont="1" applyFill="1" applyBorder="1" applyAlignment="1">
      <alignment horizontal="center" vertical="center" wrapText="1"/>
    </xf>
    <xf numFmtId="49" fontId="37" fillId="0" borderId="24" xfId="75" applyNumberFormat="1" applyFont="1" applyFill="1" applyBorder="1" applyAlignment="1">
      <alignment horizontal="center" vertical="center" wrapText="1"/>
    </xf>
    <xf numFmtId="49" fontId="37" fillId="0" borderId="25" xfId="75" applyNumberFormat="1" applyFont="1" applyFill="1" applyBorder="1" applyAlignment="1">
      <alignment horizontal="center" vertical="center" wrapText="1"/>
    </xf>
    <xf numFmtId="49" fontId="37" fillId="0" borderId="26" xfId="75" applyNumberFormat="1" applyFont="1" applyFill="1" applyBorder="1" applyAlignment="1">
      <alignment horizontal="center" vertical="center" wrapText="1"/>
    </xf>
    <xf numFmtId="49" fontId="37" fillId="0" borderId="27" xfId="75" applyNumberFormat="1" applyFont="1" applyFill="1" applyBorder="1" applyAlignment="1">
      <alignment horizontal="center" vertical="center" wrapText="1"/>
    </xf>
    <xf numFmtId="176" fontId="37" fillId="0" borderId="19" xfId="75" applyNumberFormat="1" applyFont="1" applyFill="1" applyBorder="1" applyAlignment="1">
      <alignment horizontal="center" vertical="center" wrapText="1"/>
    </xf>
    <xf numFmtId="176" fontId="37" fillId="0" borderId="20" xfId="75" applyNumberFormat="1" applyFont="1" applyFill="1" applyBorder="1" applyAlignment="1">
      <alignment horizontal="center" vertical="center" wrapText="1"/>
    </xf>
    <xf numFmtId="176" fontId="37" fillId="0" borderId="21" xfId="75" applyNumberFormat="1" applyFont="1" applyFill="1" applyBorder="1" applyAlignment="1">
      <alignment horizontal="center" vertical="center" wrapText="1"/>
    </xf>
    <xf numFmtId="176" fontId="37" fillId="0" borderId="19" xfId="75" applyNumberFormat="1" applyFont="1" applyFill="1" applyBorder="1" applyAlignment="1">
      <alignment horizontal="center" vertical="center" textRotation="90"/>
    </xf>
    <xf numFmtId="176" fontId="37" fillId="0" borderId="20" xfId="75" applyNumberFormat="1" applyFont="1" applyFill="1" applyBorder="1" applyAlignment="1">
      <alignment horizontal="center" vertical="center" textRotation="90"/>
    </xf>
    <xf numFmtId="176" fontId="37" fillId="0" borderId="21" xfId="75" applyNumberFormat="1" applyFont="1" applyFill="1" applyBorder="1" applyAlignment="1">
      <alignment horizontal="center" vertical="center" textRotation="90"/>
    </xf>
    <xf numFmtId="2" fontId="37" fillId="0" borderId="19" xfId="75" applyNumberFormat="1" applyFont="1" applyFill="1" applyBorder="1" applyAlignment="1">
      <alignment horizontal="center" vertical="center" textRotation="90"/>
    </xf>
    <xf numFmtId="2" fontId="37" fillId="0" borderId="20" xfId="75" applyNumberFormat="1" applyFont="1" applyFill="1" applyBorder="1" applyAlignment="1">
      <alignment horizontal="center" vertical="center" textRotation="90"/>
    </xf>
    <xf numFmtId="2" fontId="37" fillId="0" borderId="21" xfId="75" applyNumberFormat="1" applyFont="1" applyFill="1" applyBorder="1" applyAlignment="1">
      <alignment horizontal="center" vertical="center" textRotation="90"/>
    </xf>
    <xf numFmtId="0" fontId="44" fillId="26" borderId="0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right" vertical="center" wrapText="1"/>
    </xf>
    <xf numFmtId="0" fontId="6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45" fillId="0" borderId="0" xfId="0" applyFont="1" applyAlignment="1">
      <alignment horizontal="right" vertical="center"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horizontal="center" vertical="center"/>
    </xf>
  </cellXfs>
  <cellStyles count="137">
    <cellStyle name="_Copy of J24_KONKURSA FORMAS_kopsavilkums3" xfId="1"/>
    <cellStyle name="_Copy of J24_KONKURSA FORMAS_kopsavilkums3 2" xfId="108"/>
    <cellStyle name="_jekaba_24_virsizd" xfId="2"/>
    <cellStyle name="_jekaba_24_virsizd 2" xfId="109"/>
    <cellStyle name="_jekaba_24_virsizd2" xfId="3"/>
    <cellStyle name="_jekaba_24_virsizd2 2" xfId="110"/>
    <cellStyle name="_Jekaba24_ACG" xfId="4"/>
    <cellStyle name="_Jekaba24_ACG 2" xfId="111"/>
    <cellStyle name="_virsizd_j24_konstr_past" xfId="5"/>
    <cellStyle name="_virsizd_j24_konstr_past 2" xfId="112"/>
    <cellStyle name="1. izcēlums" xfId="26" builtinId="29" customBuiltin="1"/>
    <cellStyle name="2. izcēlums" xfId="27" builtinId="33" customBuiltin="1"/>
    <cellStyle name="20% no 1. izcēluma" xfId="6" builtinId="30" customBuiltin="1"/>
    <cellStyle name="20% no 2. izcēluma" xfId="7" builtinId="34" customBuiltin="1"/>
    <cellStyle name="20% no 3. izcēluma" xfId="8" builtinId="38" customBuiltin="1"/>
    <cellStyle name="20% no 4. izcēluma" xfId="9" builtinId="42" customBuiltin="1"/>
    <cellStyle name="20% no 5. izcēluma" xfId="10" builtinId="46" customBuiltin="1"/>
    <cellStyle name="20% no 6. izcēluma" xfId="11" builtinId="50" customBuiltin="1"/>
    <cellStyle name="3. izcēlums " xfId="28" builtinId="37" customBuiltin="1"/>
    <cellStyle name="4. izcēlums" xfId="29" builtinId="41" customBuiltin="1"/>
    <cellStyle name="40% no 1. izcēluma" xfId="12" builtinId="31" customBuiltin="1"/>
    <cellStyle name="40% no 2. izcēluma" xfId="13" builtinId="35" customBuiltin="1"/>
    <cellStyle name="40% no 3. izcēluma" xfId="14" builtinId="39" customBuiltin="1"/>
    <cellStyle name="40% no 4. izcēluma" xfId="15" builtinId="43" customBuiltin="1"/>
    <cellStyle name="40% no 5. izcēluma" xfId="16" builtinId="47" customBuiltin="1"/>
    <cellStyle name="40% no 6. izcēluma" xfId="17" builtinId="51" customBuiltin="1"/>
    <cellStyle name="5. izcēlums" xfId="30" builtinId="45" customBuiltin="1"/>
    <cellStyle name="6. izcēlums" xfId="31" builtinId="49" customBuiltin="1"/>
    <cellStyle name="60% no 1. izcēluma" xfId="18" builtinId="32" customBuiltin="1"/>
    <cellStyle name="60% no 2. izcēluma" xfId="19" builtinId="36" customBuiltin="1"/>
    <cellStyle name="60% no 3. izcēluma" xfId="20" builtinId="40" customBuiltin="1"/>
    <cellStyle name="60% no 4. izcēluma" xfId="21" builtinId="44" customBuiltin="1"/>
    <cellStyle name="60% no 5. izcēluma" xfId="22" builtinId="48" customBuiltin="1"/>
    <cellStyle name="60% no 6. izcēluma" xfId="23" builtinId="52" customBuiltin="1"/>
    <cellStyle name="Äåķåęķūé [0]_laroux" xfId="24"/>
    <cellStyle name="Äåķåęķūé_laroux" xfId="25"/>
    <cellStyle name="Aprēķināšana" xfId="33" builtinId="22" customBuiltin="1"/>
    <cellStyle name="Brīdinājuma teksts" xfId="88" builtinId="11" customBuiltin="1"/>
    <cellStyle name="Comma 2" xfId="35"/>
    <cellStyle name="Comma 2 2" xfId="131"/>
    <cellStyle name="Comma 2 3" xfId="113"/>
    <cellStyle name="Comma 3" xfId="36"/>
    <cellStyle name="Comma 3 2" xfId="114"/>
    <cellStyle name="Comma 4" xfId="37"/>
    <cellStyle name="Comma 4 2" xfId="115"/>
    <cellStyle name="Comma 5" xfId="101"/>
    <cellStyle name="d" xfId="38"/>
    <cellStyle name="d 2" xfId="116"/>
    <cellStyle name="d_kuldiga_buvlaukums_20032009" xfId="39"/>
    <cellStyle name="d_kuldiga_buvlaukums_20032009 2" xfId="117"/>
    <cellStyle name="Date" xfId="40"/>
    <cellStyle name="Date 2" xfId="41"/>
    <cellStyle name="Date 2 2" xfId="118"/>
    <cellStyle name="Dezimal [0]_Compiling Utility Macros" xfId="42"/>
    <cellStyle name="Dezimal_Compiling Utility Macros" xfId="43"/>
    <cellStyle name="Divider" xfId="44"/>
    <cellStyle name="Excel Built-in Normal" xfId="92"/>
    <cellStyle name="Fixed" xfId="46"/>
    <cellStyle name="Fixed 2" xfId="47"/>
    <cellStyle name="Fixed 2 2" xfId="119"/>
    <cellStyle name="Good 2" xfId="49"/>
    <cellStyle name="Heading1 1" xfId="54"/>
    <cellStyle name="Heading1 2" xfId="55"/>
    <cellStyle name="Heading1 2 2" xfId="120"/>
    <cellStyle name="Heading2" xfId="56"/>
    <cellStyle name="Heading2 2" xfId="57"/>
    <cellStyle name="Heading2 2 2" xfId="121"/>
    <cellStyle name="Headline I" xfId="58"/>
    <cellStyle name="Headline II" xfId="59"/>
    <cellStyle name="Headline III" xfId="60"/>
    <cellStyle name="Ievade" xfId="62" builtinId="20" customBuiltin="1"/>
    <cellStyle name="Izvade" xfId="77" builtinId="21" customBuiltin="1"/>
    <cellStyle name="Īįū÷ķūé_laroux" xfId="61"/>
    <cellStyle name="Kopsumma" xfId="84" builtinId="25" customBuiltin="1"/>
    <cellStyle name="labi" xfId="63"/>
    <cellStyle name="Labs" xfId="48" builtinId="26" customBuiltin="1"/>
    <cellStyle name="Lietojamais" xfId="64"/>
    <cellStyle name="Neitrāls" xfId="66" builtinId="28" customBuiltin="1"/>
    <cellStyle name="Neutral 2" xfId="67"/>
    <cellStyle name="Normaali_light-98_gun" xfId="68"/>
    <cellStyle name="Normal 2" xfId="69"/>
    <cellStyle name="Normal 2 2" xfId="70"/>
    <cellStyle name="Normal 2 2 2" xfId="133"/>
    <cellStyle name="Normal 2 2 3" xfId="123"/>
    <cellStyle name="Normal 2 3" xfId="93"/>
    <cellStyle name="Normal 2 4" xfId="132"/>
    <cellStyle name="Normal 2 5" xfId="122"/>
    <cellStyle name="Normal 28" xfId="134"/>
    <cellStyle name="Normal 3" xfId="71"/>
    <cellStyle name="Normal 3 2" xfId="135"/>
    <cellStyle name="Normal 3 3" xfId="124"/>
    <cellStyle name="Normal 4" xfId="72"/>
    <cellStyle name="Normal 4 2" xfId="136"/>
    <cellStyle name="Normal 4 3" xfId="125"/>
    <cellStyle name="Normal 5" xfId="73"/>
    <cellStyle name="Normal 5 2" xfId="126"/>
    <cellStyle name="Normal 6" xfId="74"/>
    <cellStyle name="Normal 7" xfId="106"/>
    <cellStyle name="Normal 7 2" xfId="130"/>
    <cellStyle name="Normal_TameTuristu5-2011-08-06" xfId="75"/>
    <cellStyle name="Normal_TameTuristu5-2011-08-06 2" xfId="107"/>
    <cellStyle name="Nosaukums" xfId="83" builtinId="15" customBuiltin="1"/>
    <cellStyle name="Parastais" xfId="0" builtinId="0"/>
    <cellStyle name="Paskaidrojošs teksts" xfId="45" builtinId="53" customBuiltin="1"/>
    <cellStyle name="Pārbaudes šūna" xfId="34" builtinId="23" customBuiltin="1"/>
    <cellStyle name="Percent 2" xfId="78"/>
    <cellStyle name="Percent 2 2" xfId="127"/>
    <cellStyle name="Percent 3" xfId="99"/>
    <cellStyle name="Piezīme" xfId="76" builtinId="10" customBuiltin="1"/>
    <cellStyle name="Position" xfId="79"/>
    <cellStyle name="Saistītā šūna" xfId="65" builtinId="24" customBuiltin="1"/>
    <cellStyle name="Slikts" xfId="32" builtinId="27" customBuiltin="1"/>
    <cellStyle name="Standard_Anpassen der Amortisation" xfId="80"/>
    <cellStyle name="Style 1" xfId="81"/>
    <cellStyle name="Style 1 2" xfId="94"/>
    <cellStyle name="Style 1 3" xfId="128"/>
    <cellStyle name="Style 2" xfId="82"/>
    <cellStyle name="Style 2 2" xfId="129"/>
    <cellStyle name="Unit" xfId="85"/>
    <cellStyle name="Virsraksts 1" xfId="50" builtinId="16" customBuiltin="1"/>
    <cellStyle name="Virsraksts 2" xfId="51" builtinId="17" customBuiltin="1"/>
    <cellStyle name="Virsraksts 3" xfId="52" builtinId="18" customBuiltin="1"/>
    <cellStyle name="Virsraksts 4" xfId="53" builtinId="19" customBuiltin="1"/>
    <cellStyle name="Währung [0]_Compiling Utility Macros" xfId="86"/>
    <cellStyle name="Währung_Compiling Utility Macros" xfId="87"/>
    <cellStyle name="Обычный 2" xfId="95"/>
    <cellStyle name="Обычный 2 2" xfId="96"/>
    <cellStyle name="Обычный 2 2 2" xfId="97"/>
    <cellStyle name="Обычный 3" xfId="98"/>
    <cellStyle name="Обычный_2009-04-27_PED IESN" xfId="89"/>
    <cellStyle name="Обычный_33. OZOLNIEKU NOVADA DOME_OZO SKOLA_TELPU, GAITENU, KAPNU TELPU REMONTS_TAME_VADIMS_2011_02_25_melnraksts" xfId="91"/>
    <cellStyle name="Процентный 2" xfId="100"/>
    <cellStyle name="Финансовый 2" xfId="102"/>
    <cellStyle name="Финансовый 2 2" xfId="103"/>
    <cellStyle name="Финансовый 3" xfId="104"/>
    <cellStyle name="Финансовый 4" xfId="105"/>
    <cellStyle name="Финансовый_VID_Rigas_Muita BST 1 un 2 karta" xfId="9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FDFD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bs01\Dokument\Ingrida%20Lipska\2006\BIKERNIEKU162\TAMES\1.kartaBuvdarbi\Bikernieku162_21.11.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bs01\Dokument\Ingrida%20Lipska\2006\MNometnu16\tames\MNometnu_21.08.2006_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>
      <selection activeCell="A9" sqref="A9:J9"/>
    </sheetView>
  </sheetViews>
  <sheetFormatPr defaultRowHeight="12.75"/>
  <cols>
    <col min="1" max="16384" width="9.140625" style="256"/>
  </cols>
  <sheetData>
    <row r="1" spans="1:10" ht="15.75" customHeight="1">
      <c r="A1" s="254" t="s">
        <v>284</v>
      </c>
      <c r="B1" s="255"/>
      <c r="C1" s="255"/>
      <c r="D1" s="255"/>
      <c r="E1" s="255"/>
      <c r="F1" s="255"/>
      <c r="G1" s="255"/>
      <c r="H1" s="255"/>
      <c r="I1" s="255"/>
      <c r="J1" s="255"/>
    </row>
    <row r="2" spans="1:10">
      <c r="A2" s="255"/>
      <c r="B2" s="255"/>
      <c r="C2" s="255"/>
      <c r="D2" s="255"/>
      <c r="E2" s="255"/>
      <c r="F2" s="255"/>
      <c r="G2" s="255"/>
      <c r="H2" s="255"/>
      <c r="I2" s="255"/>
      <c r="J2" s="255"/>
    </row>
    <row r="3" spans="1:10" ht="15.75" customHeight="1">
      <c r="A3" s="255"/>
      <c r="B3" s="255"/>
      <c r="C3" s="255"/>
      <c r="D3" s="255"/>
      <c r="E3" s="255"/>
      <c r="F3" s="255"/>
      <c r="G3" s="255"/>
      <c r="H3" s="255"/>
      <c r="I3" s="255"/>
      <c r="J3" s="255"/>
    </row>
    <row r="4" spans="1:10">
      <c r="A4" s="255"/>
      <c r="B4" s="255"/>
      <c r="C4" s="255"/>
      <c r="D4" s="255"/>
      <c r="E4" s="255"/>
      <c r="F4" s="255"/>
      <c r="G4" s="255"/>
      <c r="H4" s="255"/>
      <c r="I4" s="255"/>
      <c r="J4" s="255"/>
    </row>
    <row r="5" spans="1:10" ht="22.5" customHeight="1">
      <c r="A5" s="255"/>
      <c r="B5" s="255"/>
      <c r="C5" s="255"/>
      <c r="D5" s="255"/>
      <c r="E5" s="255"/>
      <c r="F5" s="255"/>
      <c r="G5" s="255"/>
      <c r="H5" s="255"/>
      <c r="I5" s="255"/>
      <c r="J5" s="255"/>
    </row>
    <row r="6" spans="1:10">
      <c r="A6" s="257"/>
    </row>
    <row r="7" spans="1:10" ht="15.75">
      <c r="A7" s="258"/>
    </row>
    <row r="8" spans="1:10" ht="18.75">
      <c r="A8" s="259"/>
    </row>
    <row r="9" spans="1:10" ht="18.75">
      <c r="A9" s="260" t="s">
        <v>285</v>
      </c>
      <c r="B9" s="260"/>
      <c r="C9" s="260"/>
      <c r="D9" s="260"/>
      <c r="E9" s="260"/>
      <c r="F9" s="260"/>
      <c r="G9" s="260"/>
      <c r="H9" s="260"/>
      <c r="I9" s="260"/>
      <c r="J9" s="260"/>
    </row>
    <row r="10" spans="1:10" ht="18.75">
      <c r="A10" s="260" t="s">
        <v>286</v>
      </c>
      <c r="B10" s="260"/>
      <c r="C10" s="260"/>
      <c r="D10" s="260"/>
      <c r="E10" s="260"/>
      <c r="F10" s="260"/>
      <c r="G10" s="260"/>
      <c r="H10" s="260"/>
      <c r="I10" s="260"/>
      <c r="J10" s="260"/>
    </row>
    <row r="11" spans="1:10" ht="18.75">
      <c r="A11" s="260" t="s">
        <v>287</v>
      </c>
      <c r="B11" s="260"/>
      <c r="C11" s="260"/>
      <c r="D11" s="260"/>
      <c r="E11" s="260"/>
      <c r="F11" s="260"/>
      <c r="G11" s="260"/>
      <c r="H11" s="260"/>
      <c r="I11" s="260"/>
      <c r="J11" s="260"/>
    </row>
    <row r="12" spans="1:10" ht="18.75">
      <c r="A12" s="260" t="s">
        <v>288</v>
      </c>
      <c r="B12" s="260"/>
      <c r="C12" s="260"/>
      <c r="D12" s="260"/>
      <c r="E12" s="260"/>
      <c r="F12" s="260"/>
      <c r="G12" s="260"/>
      <c r="H12" s="260"/>
      <c r="I12" s="260"/>
      <c r="J12" s="260"/>
    </row>
    <row r="13" spans="1:10" ht="18.75">
      <c r="A13" s="259"/>
    </row>
    <row r="14" spans="1:10" ht="15.75">
      <c r="A14" s="258"/>
    </row>
    <row r="15" spans="1:10" ht="15.75">
      <c r="A15" s="258"/>
    </row>
    <row r="16" spans="1:10" ht="15.75">
      <c r="A16" s="258"/>
    </row>
    <row r="17" spans="1:10" ht="15.75">
      <c r="A17" s="258"/>
    </row>
    <row r="18" spans="1:10">
      <c r="A18" s="261" t="s">
        <v>289</v>
      </c>
      <c r="B18" s="261"/>
      <c r="C18" s="261"/>
      <c r="D18" s="261"/>
      <c r="E18" s="261"/>
      <c r="F18" s="261"/>
      <c r="G18" s="261"/>
      <c r="H18" s="261"/>
      <c r="I18" s="261"/>
      <c r="J18" s="261"/>
    </row>
    <row r="19" spans="1:10">
      <c r="A19" s="261"/>
      <c r="B19" s="261"/>
      <c r="C19" s="261"/>
      <c r="D19" s="261"/>
      <c r="E19" s="261"/>
      <c r="F19" s="261"/>
      <c r="G19" s="261"/>
      <c r="H19" s="261"/>
      <c r="I19" s="261"/>
      <c r="J19" s="261"/>
    </row>
    <row r="20" spans="1:10" ht="26.25" customHeight="1">
      <c r="A20" s="261"/>
      <c r="B20" s="261"/>
      <c r="C20" s="261"/>
      <c r="D20" s="261"/>
      <c r="E20" s="261"/>
      <c r="F20" s="261"/>
      <c r="G20" s="261"/>
      <c r="H20" s="261"/>
      <c r="I20" s="261"/>
      <c r="J20" s="261"/>
    </row>
    <row r="21" spans="1:10" ht="22.5">
      <c r="A21" s="262"/>
      <c r="B21" s="262"/>
      <c r="C21" s="262"/>
      <c r="D21" s="262"/>
      <c r="E21" s="262"/>
      <c r="F21" s="262"/>
      <c r="G21" s="262"/>
      <c r="H21" s="262"/>
      <c r="I21" s="262"/>
      <c r="J21" s="262"/>
    </row>
    <row r="22" spans="1:10" ht="22.5">
      <c r="A22" s="263"/>
    </row>
    <row r="23" spans="1:10" ht="22.5">
      <c r="A23" s="262" t="s">
        <v>290</v>
      </c>
      <c r="B23" s="262"/>
      <c r="C23" s="262"/>
      <c r="D23" s="262"/>
      <c r="E23" s="262"/>
      <c r="F23" s="262"/>
      <c r="G23" s="262"/>
      <c r="H23" s="262"/>
      <c r="I23" s="262"/>
      <c r="J23" s="262"/>
    </row>
    <row r="24" spans="1:10" ht="15.75">
      <c r="A24" s="264"/>
    </row>
    <row r="25" spans="1:10" ht="15.75">
      <c r="A25" s="265" t="s">
        <v>291</v>
      </c>
      <c r="B25" s="265"/>
      <c r="C25" s="265"/>
      <c r="D25" s="265"/>
      <c r="E25" s="265"/>
      <c r="F25" s="265"/>
      <c r="G25" s="265"/>
      <c r="H25" s="265"/>
      <c r="I25" s="265"/>
      <c r="J25" s="265"/>
    </row>
    <row r="26" spans="1:10" ht="15.75">
      <c r="A26" s="266"/>
    </row>
    <row r="27" spans="1:10" ht="15.75">
      <c r="A27" s="258"/>
    </row>
    <row r="28" spans="1:10" ht="15.75">
      <c r="A28" s="258"/>
    </row>
    <row r="29" spans="1:10" ht="15.75">
      <c r="A29" s="258"/>
    </row>
    <row r="30" spans="1:10" ht="15.75">
      <c r="A30" s="258"/>
    </row>
    <row r="31" spans="1:10" ht="15.75">
      <c r="A31" s="258"/>
    </row>
    <row r="32" spans="1:10" ht="15.75">
      <c r="A32" s="258"/>
    </row>
    <row r="33" spans="1:10" ht="15.75">
      <c r="A33" s="258"/>
    </row>
    <row r="34" spans="1:10" ht="15.75">
      <c r="A34" s="258"/>
    </row>
    <row r="35" spans="1:10" ht="15.75">
      <c r="A35" s="258"/>
    </row>
    <row r="36" spans="1:10" ht="15.75">
      <c r="A36" s="258"/>
    </row>
    <row r="37" spans="1:10" ht="15.75">
      <c r="A37" s="258"/>
    </row>
    <row r="38" spans="1:10" ht="15.75">
      <c r="A38" s="258"/>
    </row>
    <row r="39" spans="1:10" ht="15.75">
      <c r="A39" s="258"/>
    </row>
    <row r="40" spans="1:10" ht="15.75">
      <c r="A40" s="258"/>
    </row>
    <row r="41" spans="1:10" ht="15.75">
      <c r="A41" s="258"/>
    </row>
    <row r="42" spans="1:10" ht="15.75">
      <c r="A42" s="258"/>
    </row>
    <row r="43" spans="1:10" ht="15.75">
      <c r="A43" s="267" t="s">
        <v>292</v>
      </c>
      <c r="B43" s="267"/>
      <c r="C43" s="267"/>
      <c r="D43" s="267"/>
      <c r="E43" s="267"/>
      <c r="F43" s="267"/>
      <c r="G43" s="267"/>
      <c r="H43" s="267"/>
      <c r="I43" s="267"/>
      <c r="J43" s="267"/>
    </row>
    <row r="44" spans="1:10" ht="15.75">
      <c r="A44" s="265">
        <v>2019</v>
      </c>
      <c r="B44" s="265"/>
      <c r="C44" s="265"/>
      <c r="D44" s="265"/>
      <c r="E44" s="265"/>
      <c r="F44" s="265"/>
      <c r="G44" s="265"/>
      <c r="H44" s="265"/>
      <c r="I44" s="265"/>
      <c r="J44" s="265"/>
    </row>
  </sheetData>
  <mergeCells count="11">
    <mergeCell ref="A21:J21"/>
    <mergeCell ref="A23:J23"/>
    <mergeCell ref="A25:J25"/>
    <mergeCell ref="A43:J43"/>
    <mergeCell ref="A44:J44"/>
    <mergeCell ref="A1:J5"/>
    <mergeCell ref="A9:J9"/>
    <mergeCell ref="A10:J10"/>
    <mergeCell ref="A11:J11"/>
    <mergeCell ref="A12:J12"/>
    <mergeCell ref="A18:J20"/>
  </mergeCells>
  <pageMargins left="0.7" right="0.19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E34"/>
  <sheetViews>
    <sheetView workbookViewId="0">
      <selection activeCell="A7" sqref="A7:XFD7"/>
    </sheetView>
  </sheetViews>
  <sheetFormatPr defaultColWidth="9.140625" defaultRowHeight="12.75"/>
  <cols>
    <col min="1" max="1" width="3.28515625" style="21" customWidth="1"/>
    <col min="2" max="2" width="8.7109375" style="21" customWidth="1"/>
    <col min="3" max="3" width="48" style="10" customWidth="1"/>
    <col min="4" max="4" width="8.85546875" style="11" customWidth="1"/>
    <col min="5" max="5" width="8.7109375" style="12" customWidth="1"/>
    <col min="6" max="242" width="11.42578125" style="3" customWidth="1"/>
    <col min="243" max="16384" width="9.140625" style="3"/>
  </cols>
  <sheetData>
    <row r="1" spans="1:5">
      <c r="A1" s="236" t="s">
        <v>256</v>
      </c>
      <c r="B1" s="236"/>
      <c r="C1" s="236"/>
      <c r="D1" s="236"/>
      <c r="E1" s="236"/>
    </row>
    <row r="2" spans="1:5">
      <c r="A2" s="237" t="s">
        <v>14</v>
      </c>
      <c r="B2" s="237"/>
      <c r="C2" s="237"/>
      <c r="D2" s="237"/>
      <c r="E2" s="237"/>
    </row>
    <row r="3" spans="1:5">
      <c r="A3" s="4"/>
      <c r="B3" s="4"/>
      <c r="C3" s="4"/>
      <c r="D3" s="4"/>
      <c r="E3" s="4"/>
    </row>
    <row r="4" spans="1:5" s="5" customFormat="1">
      <c r="A4" s="72" t="s">
        <v>103</v>
      </c>
      <c r="B4" s="6"/>
      <c r="C4" s="6"/>
      <c r="D4" s="6"/>
      <c r="E4" s="7"/>
    </row>
    <row r="5" spans="1:5" s="5" customFormat="1">
      <c r="A5" s="72" t="s">
        <v>144</v>
      </c>
      <c r="E5" s="8"/>
    </row>
    <row r="6" spans="1:5" s="5" customFormat="1">
      <c r="A6" s="71" t="s">
        <v>209</v>
      </c>
      <c r="E6" s="8"/>
    </row>
    <row r="7" spans="1:5" s="5" customFormat="1">
      <c r="A7" s="71"/>
      <c r="E7" s="8"/>
    </row>
    <row r="8" spans="1:5">
      <c r="A8" s="13"/>
      <c r="B8" s="13"/>
      <c r="C8" s="14"/>
    </row>
    <row r="9" spans="1:5" s="9" customFormat="1" ht="6" customHeight="1" thickBot="1">
      <c r="A9" s="238" t="s">
        <v>2</v>
      </c>
      <c r="B9" s="241" t="s">
        <v>0</v>
      </c>
      <c r="C9" s="244" t="s">
        <v>109</v>
      </c>
      <c r="D9" s="247" t="s">
        <v>3</v>
      </c>
      <c r="E9" s="250" t="s">
        <v>4</v>
      </c>
    </row>
    <row r="10" spans="1:5" s="9" customFormat="1" ht="6.75" customHeight="1" thickBot="1">
      <c r="A10" s="239"/>
      <c r="B10" s="242"/>
      <c r="C10" s="245"/>
      <c r="D10" s="248"/>
      <c r="E10" s="251"/>
    </row>
    <row r="11" spans="1:5" s="9" customFormat="1" ht="44.25" customHeight="1">
      <c r="A11" s="240"/>
      <c r="B11" s="243"/>
      <c r="C11" s="246"/>
      <c r="D11" s="249"/>
      <c r="E11" s="252"/>
    </row>
    <row r="12" spans="1:5" s="9" customFormat="1">
      <c r="A12" s="26" t="s">
        <v>26</v>
      </c>
      <c r="B12" s="26" t="s">
        <v>27</v>
      </c>
      <c r="C12" s="16">
        <f>B12+1</f>
        <v>3</v>
      </c>
      <c r="D12" s="16">
        <f t="shared" ref="D12:E12" si="0">C12+1</f>
        <v>4</v>
      </c>
      <c r="E12" s="16">
        <f t="shared" si="0"/>
        <v>5</v>
      </c>
    </row>
    <row r="13" spans="1:5" s="9" customFormat="1">
      <c r="A13" s="16"/>
      <c r="B13" s="1"/>
      <c r="C13" s="15" t="s">
        <v>145</v>
      </c>
      <c r="D13" s="27"/>
      <c r="E13" s="19"/>
    </row>
    <row r="14" spans="1:5" s="9" customFormat="1">
      <c r="A14" s="16">
        <v>1</v>
      </c>
      <c r="B14" s="1" t="s">
        <v>10</v>
      </c>
      <c r="C14" s="17" t="s">
        <v>16</v>
      </c>
      <c r="D14" s="18" t="s">
        <v>8</v>
      </c>
      <c r="E14" s="200">
        <v>213.5</v>
      </c>
    </row>
    <row r="15" spans="1:5" s="9" customFormat="1">
      <c r="A15" s="16"/>
      <c r="B15" s="1"/>
      <c r="C15" s="17" t="s">
        <v>15</v>
      </c>
      <c r="D15" s="18" t="s">
        <v>12</v>
      </c>
      <c r="E15" s="200">
        <v>4</v>
      </c>
    </row>
    <row r="16" spans="1:5" s="9" customFormat="1" ht="25.5">
      <c r="A16" s="16">
        <f>A14+1</f>
        <v>2</v>
      </c>
      <c r="B16" s="1" t="s">
        <v>10</v>
      </c>
      <c r="C16" s="17" t="s">
        <v>43</v>
      </c>
      <c r="D16" s="18" t="s">
        <v>1</v>
      </c>
      <c r="E16" s="200">
        <v>4</v>
      </c>
    </row>
    <row r="17" spans="1:5" s="9" customFormat="1">
      <c r="A17" s="16"/>
      <c r="B17" s="1"/>
      <c r="C17" s="28" t="s">
        <v>40</v>
      </c>
      <c r="D17" s="18" t="s">
        <v>12</v>
      </c>
      <c r="E17" s="200">
        <v>4</v>
      </c>
    </row>
    <row r="18" spans="1:5" s="9" customFormat="1">
      <c r="A18" s="16"/>
      <c r="B18" s="1"/>
      <c r="C18" s="17" t="s">
        <v>41</v>
      </c>
      <c r="D18" s="18" t="s">
        <v>12</v>
      </c>
      <c r="E18" s="200">
        <v>4</v>
      </c>
    </row>
    <row r="19" spans="1:5" s="9" customFormat="1">
      <c r="A19" s="16"/>
      <c r="B19" s="1"/>
      <c r="C19" s="28" t="s">
        <v>65</v>
      </c>
      <c r="D19" s="18" t="s">
        <v>12</v>
      </c>
      <c r="E19" s="200">
        <v>4</v>
      </c>
    </row>
    <row r="20" spans="1:5" s="9" customFormat="1">
      <c r="A20" s="16"/>
      <c r="B20" s="1"/>
      <c r="C20" s="17" t="s">
        <v>42</v>
      </c>
      <c r="D20" s="18" t="s">
        <v>12</v>
      </c>
      <c r="E20" s="200">
        <v>4</v>
      </c>
    </row>
    <row r="21" spans="1:5" s="9" customFormat="1">
      <c r="A21" s="24">
        <f>A16+1</f>
        <v>3</v>
      </c>
      <c r="B21" s="22" t="s">
        <v>10</v>
      </c>
      <c r="C21" s="29" t="s">
        <v>47</v>
      </c>
      <c r="D21" s="20" t="s">
        <v>44</v>
      </c>
      <c r="E21" s="201">
        <v>9</v>
      </c>
    </row>
    <row r="22" spans="1:5" s="9" customFormat="1">
      <c r="A22" s="16">
        <v>4</v>
      </c>
      <c r="B22" s="22" t="s">
        <v>10</v>
      </c>
      <c r="C22" s="17" t="s">
        <v>17</v>
      </c>
      <c r="D22" s="18" t="s">
        <v>12</v>
      </c>
      <c r="E22" s="200">
        <v>4</v>
      </c>
    </row>
    <row r="23" spans="1:5" s="9" customFormat="1">
      <c r="A23" s="16">
        <f>A22+1</f>
        <v>5</v>
      </c>
      <c r="B23" s="22" t="s">
        <v>10</v>
      </c>
      <c r="C23" s="17" t="s">
        <v>24</v>
      </c>
      <c r="D23" s="18" t="s">
        <v>1</v>
      </c>
      <c r="E23" s="200">
        <v>1</v>
      </c>
    </row>
    <row r="24" spans="1:5" s="9" customFormat="1">
      <c r="A24" s="24">
        <v>6</v>
      </c>
      <c r="B24" s="22" t="s">
        <v>10</v>
      </c>
      <c r="C24" s="31" t="s">
        <v>48</v>
      </c>
      <c r="D24" s="32" t="s">
        <v>49</v>
      </c>
      <c r="E24" s="202">
        <v>1</v>
      </c>
    </row>
    <row r="25" spans="1:5" s="9" customFormat="1">
      <c r="A25" s="16">
        <v>7</v>
      </c>
      <c r="B25" s="22" t="s">
        <v>10</v>
      </c>
      <c r="C25" s="17" t="s">
        <v>18</v>
      </c>
      <c r="D25" s="18" t="s">
        <v>5</v>
      </c>
      <c r="E25" s="203">
        <v>1</v>
      </c>
    </row>
    <row r="26" spans="1:5" s="9" customFormat="1">
      <c r="A26" s="16">
        <v>8</v>
      </c>
      <c r="B26" s="22" t="s">
        <v>10</v>
      </c>
      <c r="C26" s="28" t="s">
        <v>78</v>
      </c>
      <c r="D26" s="18" t="s">
        <v>49</v>
      </c>
      <c r="E26" s="203">
        <v>9</v>
      </c>
    </row>
    <row r="27" spans="1:5" s="9" customFormat="1">
      <c r="A27" s="24">
        <v>9</v>
      </c>
      <c r="B27" s="22" t="s">
        <v>10</v>
      </c>
      <c r="C27" s="28" t="s">
        <v>77</v>
      </c>
      <c r="D27" s="18" t="s">
        <v>12</v>
      </c>
      <c r="E27" s="203">
        <v>4</v>
      </c>
    </row>
    <row r="28" spans="1:5" s="9" customFormat="1">
      <c r="A28" s="16">
        <v>10</v>
      </c>
      <c r="B28" s="122" t="s">
        <v>10</v>
      </c>
      <c r="C28" s="28" t="s">
        <v>108</v>
      </c>
      <c r="D28" s="69" t="s">
        <v>1</v>
      </c>
      <c r="E28" s="204">
        <v>1</v>
      </c>
    </row>
    <row r="30" spans="1:5">
      <c r="C30" s="188"/>
    </row>
    <row r="31" spans="1:5">
      <c r="C31" s="205"/>
    </row>
    <row r="32" spans="1:5">
      <c r="C32" s="189"/>
    </row>
    <row r="33" spans="3:3">
      <c r="C33" s="190"/>
    </row>
    <row r="34" spans="3:3">
      <c r="C34" s="205"/>
    </row>
  </sheetData>
  <mergeCells count="7">
    <mergeCell ref="A1:E1"/>
    <mergeCell ref="A2:E2"/>
    <mergeCell ref="A9:A11"/>
    <mergeCell ref="B9:B11"/>
    <mergeCell ref="C9:C11"/>
    <mergeCell ref="D9:D11"/>
    <mergeCell ref="E9:E11"/>
  </mergeCells>
  <phoneticPr fontId="35" type="noConversion"/>
  <printOptions horizontalCentered="1"/>
  <pageMargins left="0.59055118110236227" right="0.23622047244094491" top="0.98425196850393704" bottom="0.19685039370078741" header="0.51181102362204722" footer="0.51181102362204722"/>
  <pageSetup paperSize="9" orientation="portrait" r:id="rId1"/>
  <headerFooter alignWithMargins="0"/>
  <ignoredErrors>
    <ignoredError sqref="A12:B1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76"/>
  <sheetViews>
    <sheetView workbookViewId="0">
      <selection activeCell="A7" sqref="A7:XFD7"/>
    </sheetView>
  </sheetViews>
  <sheetFormatPr defaultColWidth="9.140625" defaultRowHeight="12.75"/>
  <cols>
    <col min="1" max="1" width="3.28515625" style="21" customWidth="1"/>
    <col min="2" max="2" width="8.85546875" style="21" customWidth="1"/>
    <col min="3" max="3" width="52.85546875" style="10" customWidth="1"/>
    <col min="4" max="4" width="8.85546875" style="11" customWidth="1"/>
    <col min="5" max="5" width="9" style="12" customWidth="1"/>
    <col min="6" max="228" width="11.42578125" style="3" customWidth="1"/>
    <col min="229" max="16384" width="9.140625" style="3"/>
  </cols>
  <sheetData>
    <row r="1" spans="1:5">
      <c r="A1" s="236" t="s">
        <v>257</v>
      </c>
      <c r="B1" s="236"/>
      <c r="C1" s="236"/>
      <c r="D1" s="236"/>
      <c r="E1" s="236"/>
    </row>
    <row r="2" spans="1:5">
      <c r="A2" s="237" t="s">
        <v>104</v>
      </c>
      <c r="B2" s="237"/>
      <c r="C2" s="237"/>
      <c r="D2" s="237"/>
      <c r="E2" s="237"/>
    </row>
    <row r="3" spans="1:5">
      <c r="A3" s="4"/>
      <c r="B3" s="4"/>
      <c r="C3" s="4"/>
      <c r="D3" s="4"/>
      <c r="E3" s="4"/>
    </row>
    <row r="4" spans="1:5" s="5" customFormat="1">
      <c r="A4" s="5" t="str">
        <f>('Būvlaukums 1-1'!A4:E7)</f>
        <v>Būves nosaukums:  Daudzdzīvokļu ēka</v>
      </c>
      <c r="B4" s="6"/>
      <c r="C4" s="6"/>
      <c r="D4" s="6"/>
      <c r="E4" s="7"/>
    </row>
    <row r="5" spans="1:5" s="5" customFormat="1">
      <c r="A5" s="5" t="str">
        <f>('Būvlaukums 1-1'!A5)</f>
        <v xml:space="preserve">Objekta nosaukums: Energoefektivitātes uzlabošanas pasākums dzīvojamai mājai </v>
      </c>
      <c r="E5" s="8"/>
    </row>
    <row r="6" spans="1:5" s="5" customFormat="1">
      <c r="A6" s="5" t="str">
        <f>('Būvlaukums 1-1'!A6)</f>
        <v>Objekta adrese:  Pasta iela 21, Tukums, LV-3101, KAD.NR.90010040747001</v>
      </c>
      <c r="E6" s="8"/>
    </row>
    <row r="7" spans="1:5" s="5" customFormat="1">
      <c r="A7" s="71"/>
      <c r="E7" s="8"/>
    </row>
    <row r="8" spans="1:5">
      <c r="A8" s="13"/>
      <c r="B8" s="13"/>
      <c r="C8" s="14"/>
    </row>
    <row r="9" spans="1:5" s="9" customFormat="1" ht="13.5" customHeight="1" thickBot="1">
      <c r="A9" s="238" t="s">
        <v>2</v>
      </c>
      <c r="B9" s="241" t="s">
        <v>0</v>
      </c>
      <c r="C9" s="244" t="s">
        <v>109</v>
      </c>
      <c r="D9" s="247" t="s">
        <v>3</v>
      </c>
      <c r="E9" s="250" t="s">
        <v>4</v>
      </c>
    </row>
    <row r="10" spans="1:5" s="9" customFormat="1" ht="13.5" thickBot="1">
      <c r="A10" s="239"/>
      <c r="B10" s="242"/>
      <c r="C10" s="245"/>
      <c r="D10" s="248"/>
      <c r="E10" s="251"/>
    </row>
    <row r="11" spans="1:5" s="9" customFormat="1">
      <c r="A11" s="240"/>
      <c r="B11" s="243"/>
      <c r="C11" s="246"/>
      <c r="D11" s="249"/>
      <c r="E11" s="252"/>
    </row>
    <row r="12" spans="1:5" s="9" customFormat="1">
      <c r="A12" s="26" t="s">
        <v>26</v>
      </c>
      <c r="B12" s="26" t="s">
        <v>27</v>
      </c>
      <c r="C12" s="16">
        <f>B12+1</f>
        <v>3</v>
      </c>
      <c r="D12" s="16">
        <f t="shared" ref="D12:E12" si="0">C12+1</f>
        <v>4</v>
      </c>
      <c r="E12" s="16">
        <f t="shared" si="0"/>
        <v>5</v>
      </c>
    </row>
    <row r="13" spans="1:5" s="9" customFormat="1" ht="38.25">
      <c r="A13" s="85" t="s">
        <v>26</v>
      </c>
      <c r="B13" s="79" t="s">
        <v>62</v>
      </c>
      <c r="C13" s="95" t="s">
        <v>148</v>
      </c>
      <c r="D13" s="96" t="s">
        <v>52</v>
      </c>
      <c r="E13" s="207">
        <v>1100</v>
      </c>
    </row>
    <row r="14" spans="1:5" s="9" customFormat="1" ht="25.5">
      <c r="A14" s="85" t="s">
        <v>27</v>
      </c>
      <c r="B14" s="79" t="s">
        <v>62</v>
      </c>
      <c r="C14" s="97" t="s">
        <v>149</v>
      </c>
      <c r="D14" s="98" t="s">
        <v>52</v>
      </c>
      <c r="E14" s="208">
        <v>1100</v>
      </c>
    </row>
    <row r="15" spans="1:5" s="9" customFormat="1">
      <c r="A15" s="85"/>
      <c r="B15" s="79"/>
      <c r="C15" s="99" t="s">
        <v>150</v>
      </c>
      <c r="D15" s="98" t="s">
        <v>6</v>
      </c>
      <c r="E15" s="208">
        <f>SUM(E14)*0.2</f>
        <v>220</v>
      </c>
    </row>
    <row r="16" spans="1:5" s="9" customFormat="1" ht="25.5">
      <c r="A16" s="85" t="s">
        <v>60</v>
      </c>
      <c r="B16" s="79" t="s">
        <v>62</v>
      </c>
      <c r="C16" s="97" t="s">
        <v>151</v>
      </c>
      <c r="D16" s="98" t="s">
        <v>49</v>
      </c>
      <c r="E16" s="209">
        <v>50</v>
      </c>
    </row>
    <row r="17" spans="1:5" s="9" customFormat="1" ht="25.5">
      <c r="A17" s="85" t="s">
        <v>61</v>
      </c>
      <c r="B17" s="79" t="s">
        <v>62</v>
      </c>
      <c r="C17" s="97" t="s">
        <v>152</v>
      </c>
      <c r="D17" s="98" t="s">
        <v>52</v>
      </c>
      <c r="E17" s="209">
        <v>1170</v>
      </c>
    </row>
    <row r="18" spans="1:5" s="9" customFormat="1">
      <c r="A18" s="85"/>
      <c r="B18" s="79"/>
      <c r="C18" s="99" t="s">
        <v>153</v>
      </c>
      <c r="D18" s="98" t="s">
        <v>6</v>
      </c>
      <c r="E18" s="209">
        <f>SUM(E17)*0.75</f>
        <v>877.5</v>
      </c>
    </row>
    <row r="19" spans="1:5" s="9" customFormat="1" ht="25.5">
      <c r="A19" s="85" t="s">
        <v>79</v>
      </c>
      <c r="B19" s="79" t="s">
        <v>62</v>
      </c>
      <c r="C19" s="97" t="s">
        <v>154</v>
      </c>
      <c r="D19" s="98" t="s">
        <v>52</v>
      </c>
      <c r="E19" s="209">
        <v>1170</v>
      </c>
    </row>
    <row r="20" spans="1:5" s="9" customFormat="1">
      <c r="A20" s="85"/>
      <c r="B20" s="79"/>
      <c r="C20" s="99" t="s">
        <v>155</v>
      </c>
      <c r="D20" s="98" t="s">
        <v>6</v>
      </c>
      <c r="E20" s="209">
        <f>SUM(E19)*0.75</f>
        <v>877.5</v>
      </c>
    </row>
    <row r="21" spans="1:5" s="9" customFormat="1">
      <c r="A21" s="26" t="s">
        <v>133</v>
      </c>
      <c r="B21" s="85" t="s">
        <v>62</v>
      </c>
      <c r="C21" s="102" t="s">
        <v>66</v>
      </c>
      <c r="D21" s="104" t="s">
        <v>8</v>
      </c>
      <c r="E21" s="210">
        <v>140</v>
      </c>
    </row>
    <row r="22" spans="1:5" s="9" customFormat="1">
      <c r="A22" s="26"/>
      <c r="B22" s="89"/>
      <c r="C22" s="102" t="s">
        <v>249</v>
      </c>
      <c r="D22" s="104" t="s">
        <v>8</v>
      </c>
      <c r="E22" s="210">
        <v>140</v>
      </c>
    </row>
    <row r="23" spans="1:5" s="9" customFormat="1">
      <c r="A23" s="26"/>
      <c r="B23" s="89"/>
      <c r="C23" s="102" t="s">
        <v>188</v>
      </c>
      <c r="D23" s="104" t="s">
        <v>49</v>
      </c>
      <c r="E23" s="210">
        <v>36</v>
      </c>
    </row>
    <row r="24" spans="1:5" s="9" customFormat="1" ht="13.5" customHeight="1">
      <c r="A24" s="26"/>
      <c r="B24" s="89"/>
      <c r="C24" s="102" t="s">
        <v>28</v>
      </c>
      <c r="D24" s="104" t="s">
        <v>50</v>
      </c>
      <c r="E24" s="210">
        <v>1</v>
      </c>
    </row>
    <row r="25" spans="1:5" s="9" customFormat="1" ht="12.75" customHeight="1">
      <c r="A25" s="26" t="s">
        <v>81</v>
      </c>
      <c r="B25" s="38" t="s">
        <v>62</v>
      </c>
      <c r="C25" s="41" t="s">
        <v>139</v>
      </c>
      <c r="D25" s="106" t="s">
        <v>1</v>
      </c>
      <c r="E25" s="210">
        <v>16</v>
      </c>
    </row>
    <row r="26" spans="1:5" s="9" customFormat="1" ht="12.75" customHeight="1">
      <c r="A26" s="26"/>
      <c r="B26" s="38"/>
      <c r="C26" s="41" t="s">
        <v>140</v>
      </c>
      <c r="D26" s="106" t="s">
        <v>1</v>
      </c>
      <c r="E26" s="210">
        <v>16</v>
      </c>
    </row>
    <row r="27" spans="1:5" s="9" customFormat="1" ht="12.75" customHeight="1">
      <c r="A27" s="26" t="s">
        <v>82</v>
      </c>
      <c r="B27" s="38" t="s">
        <v>62</v>
      </c>
      <c r="C27" s="41" t="s">
        <v>243</v>
      </c>
      <c r="D27" s="106" t="s">
        <v>8</v>
      </c>
      <c r="E27" s="210">
        <v>30</v>
      </c>
    </row>
    <row r="28" spans="1:5" s="9" customFormat="1" ht="12.75" customHeight="1">
      <c r="A28" s="26"/>
      <c r="B28" s="38"/>
      <c r="C28" s="41" t="s">
        <v>143</v>
      </c>
      <c r="D28" s="106" t="s">
        <v>55</v>
      </c>
      <c r="E28" s="210">
        <v>30</v>
      </c>
    </row>
    <row r="29" spans="1:5" s="9" customFormat="1" ht="12.75" customHeight="1">
      <c r="A29" s="63"/>
      <c r="B29" s="107"/>
      <c r="C29" s="108" t="s">
        <v>28</v>
      </c>
      <c r="D29" s="109" t="s">
        <v>50</v>
      </c>
      <c r="E29" s="211">
        <v>1</v>
      </c>
    </row>
    <row r="30" spans="1:5" s="9" customFormat="1">
      <c r="A30" s="26" t="s">
        <v>67</v>
      </c>
      <c r="B30" s="38" t="s">
        <v>62</v>
      </c>
      <c r="C30" s="67" t="s">
        <v>250</v>
      </c>
      <c r="D30" s="110" t="s">
        <v>56</v>
      </c>
      <c r="E30" s="212">
        <v>4</v>
      </c>
    </row>
    <row r="31" spans="1:5" s="9" customFormat="1">
      <c r="A31" s="78" t="s">
        <v>134</v>
      </c>
      <c r="B31" s="38" t="s">
        <v>7</v>
      </c>
      <c r="C31" s="67" t="s">
        <v>251</v>
      </c>
      <c r="D31" s="110" t="s">
        <v>56</v>
      </c>
      <c r="E31" s="212">
        <v>2</v>
      </c>
    </row>
    <row r="32" spans="1:5" s="9" customFormat="1">
      <c r="A32" s="78" t="s">
        <v>141</v>
      </c>
      <c r="B32" s="81" t="s">
        <v>9</v>
      </c>
      <c r="C32" s="82" t="s">
        <v>254</v>
      </c>
      <c r="D32" s="103" t="s">
        <v>52</v>
      </c>
      <c r="E32" s="213">
        <v>695</v>
      </c>
    </row>
    <row r="33" spans="1:5" s="9" customFormat="1">
      <c r="A33" s="78"/>
      <c r="B33" s="83"/>
      <c r="C33" s="84" t="s">
        <v>189</v>
      </c>
      <c r="D33" s="103" t="s">
        <v>52</v>
      </c>
      <c r="E33" s="213">
        <f>SUM(E32)*1.1*2</f>
        <v>1529</v>
      </c>
    </row>
    <row r="34" spans="1:5" s="9" customFormat="1">
      <c r="A34" s="78" t="s">
        <v>142</v>
      </c>
      <c r="B34" s="89" t="s">
        <v>7</v>
      </c>
      <c r="C34" s="101" t="s">
        <v>156</v>
      </c>
      <c r="D34" s="111" t="s">
        <v>52</v>
      </c>
      <c r="E34" s="214">
        <v>141</v>
      </c>
    </row>
    <row r="35" spans="1:5" s="9" customFormat="1">
      <c r="A35" s="78"/>
      <c r="B35" s="89"/>
      <c r="C35" s="101" t="s">
        <v>157</v>
      </c>
      <c r="D35" s="111" t="s">
        <v>54</v>
      </c>
      <c r="E35" s="214">
        <v>4</v>
      </c>
    </row>
    <row r="36" spans="1:5" s="9" customFormat="1">
      <c r="A36" s="78"/>
      <c r="B36" s="89"/>
      <c r="C36" s="102" t="s">
        <v>28</v>
      </c>
      <c r="D36" s="112" t="s">
        <v>50</v>
      </c>
      <c r="E36" s="215">
        <v>1</v>
      </c>
    </row>
    <row r="37" spans="1:5" s="9" customFormat="1" ht="15.75">
      <c r="A37" s="152" t="s">
        <v>253</v>
      </c>
      <c r="B37" s="57" t="s">
        <v>9</v>
      </c>
      <c r="C37" s="47" t="s">
        <v>252</v>
      </c>
      <c r="D37" s="57" t="s">
        <v>147</v>
      </c>
      <c r="E37" s="216">
        <v>36</v>
      </c>
    </row>
    <row r="38" spans="1:5" s="9" customFormat="1" ht="15.75">
      <c r="A38" s="152"/>
      <c r="B38" s="57"/>
      <c r="C38" s="70" t="s">
        <v>275</v>
      </c>
      <c r="D38" s="57" t="s">
        <v>147</v>
      </c>
      <c r="E38" s="216">
        <f>E37*1.05</f>
        <v>37.799999999999997</v>
      </c>
    </row>
    <row r="39" spans="1:5" s="9" customFormat="1">
      <c r="A39" s="152"/>
      <c r="B39" s="147"/>
      <c r="C39" s="128" t="s">
        <v>205</v>
      </c>
      <c r="D39" s="129" t="s">
        <v>6</v>
      </c>
      <c r="E39" s="217">
        <f>SUM(E37*0.06)</f>
        <v>2</v>
      </c>
    </row>
    <row r="40" spans="1:5" s="9" customFormat="1">
      <c r="A40" s="152"/>
      <c r="B40" s="57"/>
      <c r="C40" s="42" t="s">
        <v>115</v>
      </c>
      <c r="D40" s="57" t="s">
        <v>6</v>
      </c>
      <c r="E40" s="217">
        <f>E37*6</f>
        <v>216</v>
      </c>
    </row>
    <row r="41" spans="1:5" s="9" customFormat="1">
      <c r="A41" s="152"/>
      <c r="B41" s="57"/>
      <c r="C41" s="28" t="s">
        <v>116</v>
      </c>
      <c r="D41" s="57" t="s">
        <v>85</v>
      </c>
      <c r="E41" s="217">
        <f>E37*5</f>
        <v>180</v>
      </c>
    </row>
    <row r="42" spans="1:5" s="9" customFormat="1">
      <c r="A42" s="26"/>
      <c r="B42" s="38"/>
      <c r="C42" s="77" t="s">
        <v>187</v>
      </c>
      <c r="D42" s="105"/>
      <c r="E42" s="218"/>
    </row>
    <row r="43" spans="1:5" s="9" customFormat="1">
      <c r="A43" s="26" t="s">
        <v>26</v>
      </c>
      <c r="B43" s="36" t="s">
        <v>13</v>
      </c>
      <c r="C43" s="67" t="s">
        <v>89</v>
      </c>
      <c r="D43" s="113" t="s">
        <v>52</v>
      </c>
      <c r="E43" s="219">
        <v>167</v>
      </c>
    </row>
    <row r="44" spans="1:5" s="9" customFormat="1">
      <c r="A44" s="64" t="s">
        <v>27</v>
      </c>
      <c r="B44" s="65" t="s">
        <v>62</v>
      </c>
      <c r="C44" s="66" t="s">
        <v>57</v>
      </c>
      <c r="D44" s="114" t="s">
        <v>52</v>
      </c>
      <c r="E44" s="220">
        <v>185.9</v>
      </c>
    </row>
    <row r="45" spans="1:5" s="9" customFormat="1" ht="25.5">
      <c r="A45" s="26" t="s">
        <v>60</v>
      </c>
      <c r="B45" s="38" t="s">
        <v>62</v>
      </c>
      <c r="C45" s="37" t="s">
        <v>99</v>
      </c>
      <c r="D45" s="115" t="s">
        <v>52</v>
      </c>
      <c r="E45" s="221">
        <f>E44*1</f>
        <v>185.9</v>
      </c>
    </row>
    <row r="46" spans="1:5" s="9" customFormat="1">
      <c r="A46" s="26"/>
      <c r="B46" s="38"/>
      <c r="C46" s="37" t="s">
        <v>112</v>
      </c>
      <c r="D46" s="115" t="s">
        <v>6</v>
      </c>
      <c r="E46" s="221">
        <f>E45*1.8*2</f>
        <v>669.24</v>
      </c>
    </row>
    <row r="47" spans="1:5" s="9" customFormat="1" ht="25.5">
      <c r="A47" s="26" t="s">
        <v>61</v>
      </c>
      <c r="B47" s="38" t="s">
        <v>62</v>
      </c>
      <c r="C47" s="37" t="s">
        <v>83</v>
      </c>
      <c r="D47" s="115" t="s">
        <v>52</v>
      </c>
      <c r="E47" s="221">
        <v>167</v>
      </c>
    </row>
    <row r="48" spans="1:5" s="9" customFormat="1">
      <c r="A48" s="26"/>
      <c r="B48" s="38"/>
      <c r="C48" s="37" t="s">
        <v>113</v>
      </c>
      <c r="D48" s="115" t="s">
        <v>6</v>
      </c>
      <c r="E48" s="221">
        <f>E47*0.8</f>
        <v>133.6</v>
      </c>
    </row>
    <row r="49" spans="1:5" s="9" customFormat="1">
      <c r="A49" s="26" t="s">
        <v>79</v>
      </c>
      <c r="B49" s="38" t="s">
        <v>25</v>
      </c>
      <c r="C49" s="39" t="s">
        <v>245</v>
      </c>
      <c r="D49" s="116" t="s">
        <v>52</v>
      </c>
      <c r="E49" s="222">
        <v>18.899999999999999</v>
      </c>
    </row>
    <row r="50" spans="1:5" s="9" customFormat="1">
      <c r="A50" s="26"/>
      <c r="B50" s="38"/>
      <c r="C50" s="128" t="s">
        <v>235</v>
      </c>
      <c r="D50" s="122" t="s">
        <v>6</v>
      </c>
      <c r="E50" s="173">
        <f>E49*0.06</f>
        <v>1</v>
      </c>
    </row>
    <row r="51" spans="1:5" s="9" customFormat="1">
      <c r="A51" s="26"/>
      <c r="B51" s="38"/>
      <c r="C51" s="128" t="s">
        <v>236</v>
      </c>
      <c r="D51" s="122" t="s">
        <v>6</v>
      </c>
      <c r="E51" s="173">
        <f>SUM(E49*0.35)</f>
        <v>7</v>
      </c>
    </row>
    <row r="52" spans="1:5" s="9" customFormat="1">
      <c r="A52" s="85" t="s">
        <v>133</v>
      </c>
      <c r="B52" s="117" t="s">
        <v>9</v>
      </c>
      <c r="C52" s="101" t="s">
        <v>193</v>
      </c>
      <c r="D52" s="100" t="s">
        <v>52</v>
      </c>
      <c r="E52" s="221">
        <v>167</v>
      </c>
    </row>
    <row r="53" spans="1:5" s="9" customFormat="1" ht="25.5">
      <c r="A53" s="85"/>
      <c r="B53" s="151"/>
      <c r="C53" s="101" t="s">
        <v>247</v>
      </c>
      <c r="D53" s="100" t="s">
        <v>52</v>
      </c>
      <c r="E53" s="221">
        <f>SUM(E52)*1.05</f>
        <v>175.35</v>
      </c>
    </row>
    <row r="54" spans="1:5" s="9" customFormat="1" ht="25.5">
      <c r="A54" s="85"/>
      <c r="B54" s="151"/>
      <c r="C54" s="101" t="s">
        <v>246</v>
      </c>
      <c r="D54" s="100" t="s">
        <v>52</v>
      </c>
      <c r="E54" s="221">
        <f>SUM(E52)*1.05</f>
        <v>175.35</v>
      </c>
    </row>
    <row r="55" spans="1:5" s="9" customFormat="1">
      <c r="A55" s="85"/>
      <c r="B55" s="151"/>
      <c r="C55" s="80" t="s">
        <v>190</v>
      </c>
      <c r="D55" s="118" t="s">
        <v>56</v>
      </c>
      <c r="E55" s="223">
        <f>SUM(E52)*5</f>
        <v>835</v>
      </c>
    </row>
    <row r="56" spans="1:5" s="9" customFormat="1">
      <c r="A56" s="85"/>
      <c r="B56" s="151"/>
      <c r="C56" s="80" t="s">
        <v>191</v>
      </c>
      <c r="D56" s="118" t="s">
        <v>54</v>
      </c>
      <c r="E56" s="223">
        <v>2</v>
      </c>
    </row>
    <row r="57" spans="1:5" s="9" customFormat="1">
      <c r="A57" s="85"/>
      <c r="B57" s="151"/>
      <c r="C57" s="80" t="s">
        <v>192</v>
      </c>
      <c r="D57" s="118" t="s">
        <v>1</v>
      </c>
      <c r="E57" s="223">
        <v>1</v>
      </c>
    </row>
    <row r="58" spans="1:5" s="9" customFormat="1">
      <c r="A58" s="26" t="s">
        <v>80</v>
      </c>
      <c r="B58" s="119" t="s">
        <v>62</v>
      </c>
      <c r="C58" s="73" t="s">
        <v>90</v>
      </c>
      <c r="D58" s="120" t="s">
        <v>52</v>
      </c>
      <c r="E58" s="224">
        <v>167</v>
      </c>
    </row>
    <row r="59" spans="1:5" s="9" customFormat="1">
      <c r="A59" s="26"/>
      <c r="B59" s="119"/>
      <c r="C59" s="53" t="s">
        <v>110</v>
      </c>
      <c r="D59" s="120" t="s">
        <v>52</v>
      </c>
      <c r="E59" s="224">
        <f>SUM(E58)*1.15</f>
        <v>192.05</v>
      </c>
    </row>
    <row r="60" spans="1:5" s="9" customFormat="1">
      <c r="A60" s="26"/>
      <c r="B60" s="119"/>
      <c r="C60" s="53" t="s">
        <v>111</v>
      </c>
      <c r="D60" s="120" t="s">
        <v>52</v>
      </c>
      <c r="E60" s="224">
        <f>SUM(E58)*1.15</f>
        <v>192.05</v>
      </c>
    </row>
    <row r="61" spans="1:5" s="9" customFormat="1">
      <c r="A61" s="26"/>
      <c r="B61" s="119"/>
      <c r="C61" s="74" t="s">
        <v>91</v>
      </c>
      <c r="D61" s="120" t="s">
        <v>52</v>
      </c>
      <c r="E61" s="224">
        <f>SUM(E58)</f>
        <v>167</v>
      </c>
    </row>
    <row r="62" spans="1:5" s="9" customFormat="1">
      <c r="A62" s="26"/>
      <c r="B62" s="119"/>
      <c r="C62" s="74" t="s">
        <v>28</v>
      </c>
      <c r="D62" s="120" t="s">
        <v>52</v>
      </c>
      <c r="E62" s="224">
        <f>SUM(E58)</f>
        <v>167</v>
      </c>
    </row>
    <row r="63" spans="1:5" s="9" customFormat="1">
      <c r="A63" s="26" t="s">
        <v>81</v>
      </c>
      <c r="B63" s="38" t="s">
        <v>62</v>
      </c>
      <c r="C63" s="40" t="s">
        <v>59</v>
      </c>
      <c r="D63" s="115" t="s">
        <v>58</v>
      </c>
      <c r="E63" s="221">
        <v>100</v>
      </c>
    </row>
    <row r="64" spans="1:5" s="9" customFormat="1">
      <c r="A64" s="26" t="s">
        <v>82</v>
      </c>
      <c r="B64" s="38" t="s">
        <v>62</v>
      </c>
      <c r="C64" s="41" t="s">
        <v>66</v>
      </c>
      <c r="D64" s="106" t="s">
        <v>8</v>
      </c>
      <c r="E64" s="214">
        <v>125.34</v>
      </c>
    </row>
    <row r="65" spans="1:5" s="9" customFormat="1">
      <c r="A65" s="152"/>
      <c r="B65" s="153"/>
      <c r="C65" s="41" t="s">
        <v>248</v>
      </c>
      <c r="D65" s="106" t="s">
        <v>55</v>
      </c>
      <c r="E65" s="214">
        <v>25.34</v>
      </c>
    </row>
    <row r="66" spans="1:5" s="9" customFormat="1">
      <c r="A66" s="26"/>
      <c r="B66" s="38"/>
      <c r="C66" s="41" t="s">
        <v>101</v>
      </c>
      <c r="D66" s="106" t="s">
        <v>55</v>
      </c>
      <c r="E66" s="214">
        <v>100</v>
      </c>
    </row>
    <row r="67" spans="1:5" s="9" customFormat="1" ht="14.25" customHeight="1">
      <c r="A67" s="26"/>
      <c r="B67" s="36"/>
      <c r="C67" s="41" t="s">
        <v>28</v>
      </c>
      <c r="D67" s="121" t="s">
        <v>50</v>
      </c>
      <c r="E67" s="225">
        <v>1</v>
      </c>
    </row>
    <row r="68" spans="1:5" s="9" customFormat="1">
      <c r="A68" s="35" t="s">
        <v>67</v>
      </c>
      <c r="B68" s="36" t="s">
        <v>62</v>
      </c>
      <c r="C68" s="41" t="s">
        <v>102</v>
      </c>
      <c r="D68" s="121" t="s">
        <v>8</v>
      </c>
      <c r="E68" s="225">
        <v>174.71</v>
      </c>
    </row>
    <row r="69" spans="1:5" s="9" customFormat="1">
      <c r="A69" s="35"/>
      <c r="B69" s="36"/>
      <c r="C69" s="41" t="s">
        <v>244</v>
      </c>
      <c r="D69" s="121" t="s">
        <v>55</v>
      </c>
      <c r="E69" s="225">
        <v>174.71</v>
      </c>
    </row>
    <row r="70" spans="1:5" s="9" customFormat="1" ht="12.75" customHeight="1">
      <c r="A70" s="35"/>
      <c r="B70" s="36"/>
      <c r="C70" s="41" t="s">
        <v>28</v>
      </c>
      <c r="D70" s="121" t="s">
        <v>50</v>
      </c>
      <c r="E70" s="226">
        <v>1</v>
      </c>
    </row>
    <row r="72" spans="1:5">
      <c r="C72" s="188"/>
    </row>
    <row r="73" spans="1:5">
      <c r="C73" s="189"/>
    </row>
    <row r="74" spans="1:5">
      <c r="C74" s="189"/>
    </row>
    <row r="75" spans="1:5">
      <c r="C75" s="190"/>
    </row>
    <row r="76" spans="1:5">
      <c r="C76" s="189"/>
    </row>
  </sheetData>
  <mergeCells count="7">
    <mergeCell ref="A1:E1"/>
    <mergeCell ref="A2:E2"/>
    <mergeCell ref="A9:A11"/>
    <mergeCell ref="B9:B11"/>
    <mergeCell ref="C9:C11"/>
    <mergeCell ref="D9:D11"/>
    <mergeCell ref="E9:E11"/>
  </mergeCells>
  <pageMargins left="0.70866141732283472" right="0.31496062992125984" top="0.94488188976377963" bottom="0.74803149606299213" header="0.31496062992125984" footer="0.31496062992125984"/>
  <pageSetup paperSize="9" orientation="portrait" r:id="rId1"/>
  <ignoredErrors>
    <ignoredError sqref="A12:B12 A43:A52 A66:A68 A13:A19 A58:A6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91"/>
  <sheetViews>
    <sheetView workbookViewId="0">
      <selection activeCell="A7" sqref="A7:XFD7"/>
    </sheetView>
  </sheetViews>
  <sheetFormatPr defaultColWidth="9.140625" defaultRowHeight="12.75"/>
  <cols>
    <col min="1" max="1" width="3.28515625" style="21" customWidth="1"/>
    <col min="2" max="2" width="9.140625" style="21" customWidth="1"/>
    <col min="3" max="3" width="53" style="10" customWidth="1"/>
    <col min="4" max="4" width="9" style="11" customWidth="1"/>
    <col min="5" max="5" width="8.85546875" style="12" customWidth="1"/>
    <col min="6" max="237" width="11.42578125" style="3" customWidth="1"/>
    <col min="238" max="16384" width="9.140625" style="3"/>
  </cols>
  <sheetData>
    <row r="1" spans="1:5">
      <c r="A1" s="236" t="s">
        <v>262</v>
      </c>
      <c r="B1" s="236"/>
      <c r="C1" s="236"/>
      <c r="D1" s="236"/>
      <c r="E1" s="236"/>
    </row>
    <row r="2" spans="1:5">
      <c r="A2" s="237" t="s">
        <v>29</v>
      </c>
      <c r="B2" s="237"/>
      <c r="C2" s="237"/>
      <c r="D2" s="237"/>
      <c r="E2" s="237"/>
    </row>
    <row r="3" spans="1:5">
      <c r="A3" s="4"/>
      <c r="B3" s="4"/>
      <c r="C3" s="4"/>
      <c r="D3" s="4"/>
      <c r="E3" s="4"/>
    </row>
    <row r="4" spans="1:5" s="5" customFormat="1">
      <c r="A4" s="5" t="str">
        <f>('Būvlaukums 1-1'!A4:E7)</f>
        <v>Būves nosaukums:  Daudzdzīvokļu ēka</v>
      </c>
      <c r="B4" s="6"/>
      <c r="C4" s="6"/>
      <c r="D4" s="6"/>
      <c r="E4" s="7"/>
    </row>
    <row r="5" spans="1:5" s="5" customFormat="1">
      <c r="A5" s="5" t="str">
        <f>('Būvlaukums 1-1'!A5)</f>
        <v xml:space="preserve">Objekta nosaukums: Energoefektivitātes uzlabošanas pasākums dzīvojamai mājai </v>
      </c>
      <c r="E5" s="8"/>
    </row>
    <row r="6" spans="1:5" s="5" customFormat="1">
      <c r="A6" s="5" t="str">
        <f>('Būvlaukums 1-1'!A6)</f>
        <v>Objekta adrese:  Pasta iela 21, Tukums, LV-3101, KAD.NR.90010040747001</v>
      </c>
      <c r="E6" s="8"/>
    </row>
    <row r="7" spans="1:5" s="5" customFormat="1">
      <c r="A7" s="71"/>
      <c r="E7" s="8"/>
    </row>
    <row r="8" spans="1:5">
      <c r="A8" s="13"/>
      <c r="B8" s="13"/>
      <c r="C8" s="14"/>
    </row>
    <row r="9" spans="1:5" s="9" customFormat="1" ht="13.5" customHeight="1" thickBot="1">
      <c r="A9" s="238" t="s">
        <v>2</v>
      </c>
      <c r="B9" s="241" t="s">
        <v>0</v>
      </c>
      <c r="C9" s="244" t="s">
        <v>109</v>
      </c>
      <c r="D9" s="247" t="s">
        <v>3</v>
      </c>
      <c r="E9" s="250" t="s">
        <v>4</v>
      </c>
    </row>
    <row r="10" spans="1:5" s="9" customFormat="1" ht="13.5" thickBot="1">
      <c r="A10" s="239"/>
      <c r="B10" s="242"/>
      <c r="C10" s="245"/>
      <c r="D10" s="248"/>
      <c r="E10" s="251"/>
    </row>
    <row r="11" spans="1:5" s="9" customFormat="1">
      <c r="A11" s="240"/>
      <c r="B11" s="243"/>
      <c r="C11" s="246"/>
      <c r="D11" s="249"/>
      <c r="E11" s="252"/>
    </row>
    <row r="12" spans="1:5" s="9" customFormat="1">
      <c r="A12" s="16">
        <v>1</v>
      </c>
      <c r="B12" s="26" t="s">
        <v>27</v>
      </c>
      <c r="C12" s="16">
        <f>B12+1</f>
        <v>3</v>
      </c>
      <c r="D12" s="16">
        <f t="shared" ref="D12:E12" si="0">C12+1</f>
        <v>4</v>
      </c>
      <c r="E12" s="16">
        <f t="shared" si="0"/>
        <v>5</v>
      </c>
    </row>
    <row r="13" spans="1:5" s="9" customFormat="1" ht="38.25">
      <c r="A13" s="16">
        <v>1</v>
      </c>
      <c r="B13" s="43" t="s">
        <v>13</v>
      </c>
      <c r="C13" s="28" t="s">
        <v>31</v>
      </c>
      <c r="D13" s="43" t="s">
        <v>5</v>
      </c>
      <c r="E13" s="191">
        <v>1</v>
      </c>
    </row>
    <row r="14" spans="1:5" s="9" customFormat="1">
      <c r="A14" s="52">
        <v>2</v>
      </c>
      <c r="B14" s="57" t="s">
        <v>13</v>
      </c>
      <c r="C14" s="47" t="s">
        <v>30</v>
      </c>
      <c r="D14" s="57" t="s">
        <v>8</v>
      </c>
      <c r="E14" s="191">
        <v>415</v>
      </c>
    </row>
    <row r="15" spans="1:5" s="2" customFormat="1" ht="15" customHeight="1">
      <c r="A15" s="49">
        <f>A14+1</f>
        <v>3</v>
      </c>
      <c r="B15" s="57" t="s">
        <v>10</v>
      </c>
      <c r="C15" s="58" t="s">
        <v>21</v>
      </c>
      <c r="D15" s="57" t="s">
        <v>147</v>
      </c>
      <c r="E15" s="192">
        <v>2780</v>
      </c>
    </row>
    <row r="16" spans="1:5" s="2" customFormat="1" ht="15.75">
      <c r="A16" s="50"/>
      <c r="B16" s="57"/>
      <c r="C16" s="58" t="s">
        <v>22</v>
      </c>
      <c r="D16" s="57" t="s">
        <v>196</v>
      </c>
      <c r="E16" s="192">
        <f>E15</f>
        <v>2780</v>
      </c>
    </row>
    <row r="17" spans="1:6" s="2" customFormat="1" ht="15.75">
      <c r="A17" s="50"/>
      <c r="B17" s="57"/>
      <c r="C17" s="58" t="s">
        <v>23</v>
      </c>
      <c r="D17" s="57" t="s">
        <v>196</v>
      </c>
      <c r="E17" s="192">
        <f>E15*1.1</f>
        <v>3058</v>
      </c>
    </row>
    <row r="18" spans="1:6" s="33" customFormat="1" ht="15.75">
      <c r="A18" s="45">
        <v>4</v>
      </c>
      <c r="B18" s="57" t="s">
        <v>25</v>
      </c>
      <c r="C18" s="47" t="s">
        <v>228</v>
      </c>
      <c r="D18" s="57" t="s">
        <v>147</v>
      </c>
      <c r="E18" s="192">
        <f>E23*0.15</f>
        <v>276.45</v>
      </c>
    </row>
    <row r="19" spans="1:6" s="33" customFormat="1">
      <c r="A19" s="45"/>
      <c r="B19" s="57"/>
      <c r="C19" s="42" t="s">
        <v>114</v>
      </c>
      <c r="D19" s="57" t="s">
        <v>6</v>
      </c>
      <c r="E19" s="192">
        <f>E18*0.2</f>
        <v>55.29</v>
      </c>
    </row>
    <row r="20" spans="1:6" s="33" customFormat="1" ht="27.75" customHeight="1">
      <c r="A20" s="45">
        <v>5</v>
      </c>
      <c r="B20" s="57" t="s">
        <v>25</v>
      </c>
      <c r="C20" s="47" t="s">
        <v>204</v>
      </c>
      <c r="D20" s="57" t="s">
        <v>52</v>
      </c>
      <c r="E20" s="192">
        <f>E18</f>
        <v>276.45</v>
      </c>
    </row>
    <row r="21" spans="1:6" s="33" customFormat="1" ht="12.95" customHeight="1">
      <c r="A21" s="45"/>
      <c r="B21" s="57"/>
      <c r="C21" s="28" t="s">
        <v>28</v>
      </c>
      <c r="D21" s="57" t="s">
        <v>1</v>
      </c>
      <c r="E21" s="192">
        <v>1</v>
      </c>
    </row>
    <row r="22" spans="1:6" s="33" customFormat="1" ht="12.95" customHeight="1">
      <c r="A22" s="45"/>
      <c r="B22" s="57"/>
      <c r="C22" s="42" t="s">
        <v>115</v>
      </c>
      <c r="D22" s="57" t="s">
        <v>6</v>
      </c>
      <c r="E22" s="192">
        <f>SUM(E20)*4</f>
        <v>1105.8</v>
      </c>
    </row>
    <row r="23" spans="1:6" s="33" customFormat="1" ht="15" customHeight="1">
      <c r="A23" s="45">
        <v>6</v>
      </c>
      <c r="B23" s="57" t="s">
        <v>9</v>
      </c>
      <c r="C23" s="47" t="s">
        <v>84</v>
      </c>
      <c r="D23" s="57" t="s">
        <v>147</v>
      </c>
      <c r="E23" s="192">
        <v>1843</v>
      </c>
    </row>
    <row r="24" spans="1:6" s="33" customFormat="1" ht="15.75">
      <c r="A24" s="48"/>
      <c r="B24" s="57"/>
      <c r="C24" s="70" t="s">
        <v>275</v>
      </c>
      <c r="D24" s="57" t="s">
        <v>147</v>
      </c>
      <c r="E24" s="192">
        <f>E23*1.05</f>
        <v>1935.15</v>
      </c>
    </row>
    <row r="25" spans="1:6" s="33" customFormat="1">
      <c r="A25" s="125"/>
      <c r="B25" s="147"/>
      <c r="C25" s="128" t="s">
        <v>205</v>
      </c>
      <c r="D25" s="129" t="s">
        <v>6</v>
      </c>
      <c r="E25" s="193">
        <f>SUM(E23*0.06)</f>
        <v>111</v>
      </c>
    </row>
    <row r="26" spans="1:6" s="33" customFormat="1">
      <c r="A26" s="48"/>
      <c r="B26" s="57"/>
      <c r="C26" s="42" t="s">
        <v>115</v>
      </c>
      <c r="D26" s="57" t="s">
        <v>6</v>
      </c>
      <c r="E26" s="193">
        <f>E23*6</f>
        <v>11058</v>
      </c>
    </row>
    <row r="27" spans="1:6" s="33" customFormat="1">
      <c r="A27" s="48"/>
      <c r="B27" s="57"/>
      <c r="C27" s="28" t="s">
        <v>116</v>
      </c>
      <c r="D27" s="57" t="s">
        <v>85</v>
      </c>
      <c r="E27" s="193">
        <f>E23*5</f>
        <v>9215</v>
      </c>
      <c r="F27" s="253"/>
    </row>
    <row r="28" spans="1:6" s="33" customFormat="1">
      <c r="A28" s="48"/>
      <c r="B28" s="57"/>
      <c r="C28" s="47" t="s">
        <v>86</v>
      </c>
      <c r="D28" s="57" t="s">
        <v>8</v>
      </c>
      <c r="E28" s="192">
        <v>180</v>
      </c>
      <c r="F28" s="253"/>
    </row>
    <row r="29" spans="1:6" s="33" customFormat="1">
      <c r="A29" s="125"/>
      <c r="B29" s="129"/>
      <c r="C29" s="47" t="s">
        <v>229</v>
      </c>
      <c r="D29" s="57" t="s">
        <v>8</v>
      </c>
      <c r="E29" s="192">
        <v>180</v>
      </c>
      <c r="F29" s="253"/>
    </row>
    <row r="30" spans="1:6" s="33" customFormat="1" ht="25.5">
      <c r="A30" s="45">
        <v>7</v>
      </c>
      <c r="B30" s="131" t="s">
        <v>25</v>
      </c>
      <c r="C30" s="130" t="s">
        <v>230</v>
      </c>
      <c r="D30" s="131" t="s">
        <v>147</v>
      </c>
      <c r="E30" s="194">
        <f>E23</f>
        <v>1843</v>
      </c>
      <c r="F30" s="253"/>
    </row>
    <row r="31" spans="1:6" s="33" customFormat="1" ht="15.75">
      <c r="A31" s="48"/>
      <c r="B31" s="122"/>
      <c r="C31" s="132" t="s">
        <v>195</v>
      </c>
      <c r="D31" s="122" t="s">
        <v>196</v>
      </c>
      <c r="E31" s="192">
        <f>E30*1.15</f>
        <v>2119.4499999999998</v>
      </c>
    </row>
    <row r="32" spans="1:6" s="33" customFormat="1">
      <c r="A32" s="48"/>
      <c r="B32" s="122"/>
      <c r="C32" s="128" t="s">
        <v>115</v>
      </c>
      <c r="D32" s="122" t="s">
        <v>6</v>
      </c>
      <c r="E32" s="193">
        <f>SUM(E30)*5</f>
        <v>9215</v>
      </c>
    </row>
    <row r="33" spans="1:5" s="33" customFormat="1">
      <c r="A33" s="48"/>
      <c r="B33" s="122"/>
      <c r="C33" s="124" t="s">
        <v>197</v>
      </c>
      <c r="D33" s="122" t="s">
        <v>8</v>
      </c>
      <c r="E33" s="192">
        <v>830</v>
      </c>
    </row>
    <row r="34" spans="1:5" s="33" customFormat="1">
      <c r="A34" s="45"/>
      <c r="B34" s="122"/>
      <c r="C34" s="124" t="s">
        <v>206</v>
      </c>
      <c r="D34" s="122" t="s">
        <v>8</v>
      </c>
      <c r="E34" s="192">
        <v>830</v>
      </c>
    </row>
    <row r="35" spans="1:5" s="33" customFormat="1" ht="25.5">
      <c r="A35" s="48">
        <v>8</v>
      </c>
      <c r="B35" s="122" t="s">
        <v>25</v>
      </c>
      <c r="C35" s="124" t="s">
        <v>234</v>
      </c>
      <c r="D35" s="122" t="s">
        <v>147</v>
      </c>
      <c r="E35" s="192">
        <f>E30</f>
        <v>1843</v>
      </c>
    </row>
    <row r="36" spans="1:5" s="33" customFormat="1">
      <c r="A36" s="48"/>
      <c r="B36" s="122"/>
      <c r="C36" s="128" t="s">
        <v>114</v>
      </c>
      <c r="D36" s="122" t="s">
        <v>6</v>
      </c>
      <c r="E36" s="193">
        <f>E35*0.25</f>
        <v>461</v>
      </c>
    </row>
    <row r="37" spans="1:5" s="33" customFormat="1" ht="25.5">
      <c r="A37" s="48"/>
      <c r="B37" s="122"/>
      <c r="C37" s="128" t="s">
        <v>199</v>
      </c>
      <c r="D37" s="122" t="s">
        <v>6</v>
      </c>
      <c r="E37" s="193">
        <f>SUM(E35*3)</f>
        <v>5529</v>
      </c>
    </row>
    <row r="38" spans="1:5" s="33" customFormat="1" ht="25.5">
      <c r="A38" s="125">
        <v>9</v>
      </c>
      <c r="B38" s="122" t="s">
        <v>25</v>
      </c>
      <c r="C38" s="124" t="s">
        <v>233</v>
      </c>
      <c r="D38" s="122" t="s">
        <v>147</v>
      </c>
      <c r="E38" s="192">
        <v>165</v>
      </c>
    </row>
    <row r="39" spans="1:5" s="33" customFormat="1">
      <c r="A39" s="125"/>
      <c r="B39" s="122"/>
      <c r="C39" s="128" t="s">
        <v>235</v>
      </c>
      <c r="D39" s="122" t="s">
        <v>6</v>
      </c>
      <c r="E39" s="193">
        <f>E38*0.06</f>
        <v>10</v>
      </c>
    </row>
    <row r="40" spans="1:5" s="33" customFormat="1">
      <c r="A40" s="125"/>
      <c r="B40" s="122"/>
      <c r="C40" s="128" t="s">
        <v>236</v>
      </c>
      <c r="D40" s="122" t="s">
        <v>6</v>
      </c>
      <c r="E40" s="193">
        <f>SUM(E38*0.35)</f>
        <v>58</v>
      </c>
    </row>
    <row r="41" spans="1:5" s="2" customFormat="1" ht="25.5">
      <c r="A41" s="48">
        <v>10</v>
      </c>
      <c r="B41" s="57" t="s">
        <v>25</v>
      </c>
      <c r="C41" s="58" t="s">
        <v>87</v>
      </c>
      <c r="D41" s="126" t="s">
        <v>194</v>
      </c>
      <c r="E41" s="192">
        <v>360</v>
      </c>
    </row>
    <row r="42" spans="1:5" s="2" customFormat="1" ht="15.75">
      <c r="A42" s="50"/>
      <c r="B42" s="57"/>
      <c r="C42" s="70" t="s">
        <v>276</v>
      </c>
      <c r="D42" s="57" t="s">
        <v>196</v>
      </c>
      <c r="E42" s="192">
        <f>E41*1.05</f>
        <v>378</v>
      </c>
    </row>
    <row r="43" spans="1:5" s="2" customFormat="1">
      <c r="A43" s="122"/>
      <c r="B43" s="147"/>
      <c r="C43" s="128" t="s">
        <v>205</v>
      </c>
      <c r="D43" s="129" t="s">
        <v>6</v>
      </c>
      <c r="E43" s="193">
        <f>SUM(E41*0.06)</f>
        <v>22</v>
      </c>
    </row>
    <row r="44" spans="1:5" s="2" customFormat="1">
      <c r="A44" s="50"/>
      <c r="B44" s="57"/>
      <c r="C44" s="42" t="s">
        <v>115</v>
      </c>
      <c r="D44" s="57" t="s">
        <v>6</v>
      </c>
      <c r="E44" s="192">
        <f>E41*6</f>
        <v>2160</v>
      </c>
    </row>
    <row r="45" spans="1:5" s="33" customFormat="1" ht="25.5">
      <c r="A45" s="48">
        <v>11</v>
      </c>
      <c r="B45" s="131" t="s">
        <v>25</v>
      </c>
      <c r="C45" s="130" t="s">
        <v>231</v>
      </c>
      <c r="D45" s="131" t="s">
        <v>147</v>
      </c>
      <c r="E45" s="194">
        <v>360</v>
      </c>
    </row>
    <row r="46" spans="1:5" s="33" customFormat="1" ht="15.75">
      <c r="A46" s="48"/>
      <c r="B46" s="122"/>
      <c r="C46" s="132" t="s">
        <v>195</v>
      </c>
      <c r="D46" s="122" t="s">
        <v>196</v>
      </c>
      <c r="E46" s="192">
        <f>E45*1.15</f>
        <v>414</v>
      </c>
    </row>
    <row r="47" spans="1:5" s="33" customFormat="1">
      <c r="A47" s="48"/>
      <c r="B47" s="122"/>
      <c r="C47" s="128" t="s">
        <v>115</v>
      </c>
      <c r="D47" s="122" t="s">
        <v>6</v>
      </c>
      <c r="E47" s="193">
        <f>SUM(E45)*5</f>
        <v>1800</v>
      </c>
    </row>
    <row r="48" spans="1:5" s="33" customFormat="1">
      <c r="A48" s="48"/>
      <c r="B48" s="122"/>
      <c r="C48" s="124" t="s">
        <v>202</v>
      </c>
      <c r="D48" s="122" t="s">
        <v>8</v>
      </c>
      <c r="E48" s="192">
        <v>415</v>
      </c>
    </row>
    <row r="49" spans="1:5" s="33" customFormat="1">
      <c r="A49" s="45"/>
      <c r="B49" s="122"/>
      <c r="C49" s="124" t="s">
        <v>203</v>
      </c>
      <c r="D49" s="122" t="s">
        <v>8</v>
      </c>
      <c r="E49" s="192">
        <v>1300</v>
      </c>
    </row>
    <row r="50" spans="1:5" s="33" customFormat="1" ht="25.5">
      <c r="A50" s="48">
        <v>12</v>
      </c>
      <c r="B50" s="122" t="s">
        <v>25</v>
      </c>
      <c r="C50" s="124" t="s">
        <v>232</v>
      </c>
      <c r="D50" s="148" t="s">
        <v>194</v>
      </c>
      <c r="E50" s="192">
        <f>E45</f>
        <v>360</v>
      </c>
    </row>
    <row r="51" spans="1:5" s="33" customFormat="1">
      <c r="A51" s="48"/>
      <c r="B51" s="122"/>
      <c r="C51" s="128" t="s">
        <v>117</v>
      </c>
      <c r="D51" s="148" t="s">
        <v>6</v>
      </c>
      <c r="E51" s="193">
        <f>E50*0.25</f>
        <v>90</v>
      </c>
    </row>
    <row r="52" spans="1:5" s="33" customFormat="1" ht="25.5">
      <c r="A52" s="48"/>
      <c r="B52" s="122"/>
      <c r="C52" s="128" t="s">
        <v>199</v>
      </c>
      <c r="D52" s="148" t="s">
        <v>6</v>
      </c>
      <c r="E52" s="193">
        <f>SUM(E50*3)</f>
        <v>1080</v>
      </c>
    </row>
    <row r="53" spans="1:5" s="33" customFormat="1" ht="15.75">
      <c r="A53" s="18">
        <v>13</v>
      </c>
      <c r="B53" s="93" t="s">
        <v>9</v>
      </c>
      <c r="C53" s="28" t="s">
        <v>107</v>
      </c>
      <c r="D53" s="93" t="s">
        <v>147</v>
      </c>
      <c r="E53" s="192">
        <v>14</v>
      </c>
    </row>
    <row r="54" spans="1:5" s="33" customFormat="1" ht="15.75">
      <c r="A54" s="18"/>
      <c r="B54" s="93"/>
      <c r="C54" s="70" t="s">
        <v>277</v>
      </c>
      <c r="D54" s="93" t="s">
        <v>147</v>
      </c>
      <c r="E54" s="192">
        <f>E53*1.05</f>
        <v>14.7</v>
      </c>
    </row>
    <row r="55" spans="1:5" s="33" customFormat="1">
      <c r="A55" s="122"/>
      <c r="B55" s="147"/>
      <c r="C55" s="128" t="s">
        <v>205</v>
      </c>
      <c r="D55" s="129" t="s">
        <v>6</v>
      </c>
      <c r="E55" s="193">
        <f>SUM(E53*0.06)</f>
        <v>1</v>
      </c>
    </row>
    <row r="56" spans="1:5" s="33" customFormat="1">
      <c r="A56" s="18"/>
      <c r="B56" s="93"/>
      <c r="C56" s="42" t="s">
        <v>115</v>
      </c>
      <c r="D56" s="93" t="s">
        <v>6</v>
      </c>
      <c r="E56" s="193">
        <f>E53*6</f>
        <v>84</v>
      </c>
    </row>
    <row r="57" spans="1:5" s="33" customFormat="1">
      <c r="A57" s="18"/>
      <c r="B57" s="93"/>
      <c r="C57" s="28" t="s">
        <v>207</v>
      </c>
      <c r="D57" s="93" t="s">
        <v>85</v>
      </c>
      <c r="E57" s="193">
        <f>E53*5</f>
        <v>70</v>
      </c>
    </row>
    <row r="58" spans="1:5" s="33" customFormat="1" ht="25.5">
      <c r="A58" s="18">
        <v>14</v>
      </c>
      <c r="B58" s="131" t="s">
        <v>25</v>
      </c>
      <c r="C58" s="130" t="s">
        <v>208</v>
      </c>
      <c r="D58" s="131" t="s">
        <v>147</v>
      </c>
      <c r="E58" s="194">
        <v>14</v>
      </c>
    </row>
    <row r="59" spans="1:5" s="33" customFormat="1" ht="15.75">
      <c r="A59" s="18"/>
      <c r="B59" s="122"/>
      <c r="C59" s="132" t="s">
        <v>195</v>
      </c>
      <c r="D59" s="122" t="s">
        <v>196</v>
      </c>
      <c r="E59" s="192">
        <f>E58*1.15</f>
        <v>16.100000000000001</v>
      </c>
    </row>
    <row r="60" spans="1:5" s="33" customFormat="1">
      <c r="A60" s="18"/>
      <c r="B60" s="122"/>
      <c r="C60" s="128" t="s">
        <v>115</v>
      </c>
      <c r="D60" s="122" t="s">
        <v>6</v>
      </c>
      <c r="E60" s="193">
        <f>SUM(E58)*5</f>
        <v>70</v>
      </c>
    </row>
    <row r="61" spans="1:5" s="33" customFormat="1">
      <c r="A61" s="18"/>
      <c r="B61" s="122"/>
      <c r="C61" s="124" t="s">
        <v>197</v>
      </c>
      <c r="D61" s="122" t="s">
        <v>8</v>
      </c>
      <c r="E61" s="192">
        <v>15</v>
      </c>
    </row>
    <row r="62" spans="1:5" s="33" customFormat="1">
      <c r="A62" s="18"/>
      <c r="B62" s="122"/>
      <c r="C62" s="124" t="s">
        <v>206</v>
      </c>
      <c r="D62" s="122" t="s">
        <v>8</v>
      </c>
      <c r="E62" s="192">
        <v>15</v>
      </c>
    </row>
    <row r="63" spans="1:5" s="33" customFormat="1" ht="25.5">
      <c r="A63" s="18">
        <v>15</v>
      </c>
      <c r="B63" s="122" t="s">
        <v>25</v>
      </c>
      <c r="C63" s="124" t="s">
        <v>237</v>
      </c>
      <c r="D63" s="148" t="s">
        <v>194</v>
      </c>
      <c r="E63" s="192">
        <v>14</v>
      </c>
    </row>
    <row r="64" spans="1:5" s="33" customFormat="1">
      <c r="A64" s="18"/>
      <c r="B64" s="122"/>
      <c r="C64" s="128" t="s">
        <v>117</v>
      </c>
      <c r="D64" s="148" t="s">
        <v>6</v>
      </c>
      <c r="E64" s="193">
        <f>E63*0.25</f>
        <v>4</v>
      </c>
    </row>
    <row r="65" spans="1:5" s="33" customFormat="1" ht="25.5">
      <c r="A65" s="18"/>
      <c r="B65" s="122"/>
      <c r="C65" s="128" t="s">
        <v>199</v>
      </c>
      <c r="D65" s="148" t="s">
        <v>6</v>
      </c>
      <c r="E65" s="193">
        <f>SUM(E63*3)</f>
        <v>42</v>
      </c>
    </row>
    <row r="66" spans="1:5" s="33" customFormat="1">
      <c r="A66" s="52">
        <v>16</v>
      </c>
      <c r="B66" s="57" t="s">
        <v>9</v>
      </c>
      <c r="C66" s="47" t="s">
        <v>105</v>
      </c>
      <c r="D66" s="57" t="s">
        <v>49</v>
      </c>
      <c r="E66" s="191">
        <v>56</v>
      </c>
    </row>
    <row r="67" spans="1:5" s="33" customFormat="1">
      <c r="A67" s="52"/>
      <c r="B67" s="57"/>
      <c r="C67" s="47" t="s">
        <v>106</v>
      </c>
      <c r="D67" s="57" t="s">
        <v>49</v>
      </c>
      <c r="E67" s="191">
        <v>56</v>
      </c>
    </row>
    <row r="68" spans="1:5" s="33" customFormat="1" ht="15.75">
      <c r="A68" s="45">
        <v>17</v>
      </c>
      <c r="B68" s="57" t="s">
        <v>97</v>
      </c>
      <c r="C68" s="47" t="s">
        <v>98</v>
      </c>
      <c r="D68" s="126" t="s">
        <v>194</v>
      </c>
      <c r="E68" s="192">
        <v>145</v>
      </c>
    </row>
    <row r="69" spans="1:5" s="33" customFormat="1">
      <c r="A69" s="48"/>
      <c r="B69" s="57"/>
      <c r="C69" s="75" t="s">
        <v>118</v>
      </c>
      <c r="D69" s="126" t="s">
        <v>6</v>
      </c>
      <c r="E69" s="193">
        <f>SUM(E68)*0.2</f>
        <v>29</v>
      </c>
    </row>
    <row r="70" spans="1:5" s="33" customFormat="1">
      <c r="A70" s="48"/>
      <c r="B70" s="57"/>
      <c r="C70" s="28" t="s">
        <v>119</v>
      </c>
      <c r="D70" s="126" t="s">
        <v>6</v>
      </c>
      <c r="E70" s="193">
        <f>SUM(E68)*6</f>
        <v>870</v>
      </c>
    </row>
    <row r="71" spans="1:5" s="33" customFormat="1">
      <c r="A71" s="48"/>
      <c r="B71" s="57"/>
      <c r="C71" s="28" t="s">
        <v>120</v>
      </c>
      <c r="D71" s="126" t="s">
        <v>6</v>
      </c>
      <c r="E71" s="193">
        <f>SUM(E68)*3</f>
        <v>435</v>
      </c>
    </row>
    <row r="72" spans="1:5" s="33" customFormat="1" ht="25.5">
      <c r="A72" s="125">
        <v>18</v>
      </c>
      <c r="B72" s="131" t="s">
        <v>25</v>
      </c>
      <c r="C72" s="130" t="s">
        <v>238</v>
      </c>
      <c r="D72" s="131" t="s">
        <v>147</v>
      </c>
      <c r="E72" s="194">
        <v>145</v>
      </c>
    </row>
    <row r="73" spans="1:5" s="33" customFormat="1" ht="15.75">
      <c r="A73" s="125"/>
      <c r="B73" s="122"/>
      <c r="C73" s="132" t="s">
        <v>195</v>
      </c>
      <c r="D73" s="122" t="s">
        <v>196</v>
      </c>
      <c r="E73" s="192">
        <f>E72*1.15</f>
        <v>166.75</v>
      </c>
    </row>
    <row r="74" spans="1:5" s="33" customFormat="1">
      <c r="A74" s="125"/>
      <c r="B74" s="122"/>
      <c r="C74" s="128" t="s">
        <v>115</v>
      </c>
      <c r="D74" s="122" t="s">
        <v>6</v>
      </c>
      <c r="E74" s="193">
        <f>SUM(E72)*5</f>
        <v>725</v>
      </c>
    </row>
    <row r="75" spans="1:5" s="33" customFormat="1">
      <c r="A75" s="125"/>
      <c r="B75" s="122"/>
      <c r="C75" s="124" t="s">
        <v>197</v>
      </c>
      <c r="D75" s="122" t="s">
        <v>8</v>
      </c>
      <c r="E75" s="192">
        <v>145</v>
      </c>
    </row>
    <row r="76" spans="1:5" s="33" customFormat="1">
      <c r="A76" s="125"/>
      <c r="B76" s="122"/>
      <c r="C76" s="124" t="s">
        <v>206</v>
      </c>
      <c r="D76" s="122" t="s">
        <v>8</v>
      </c>
      <c r="E76" s="192">
        <v>145</v>
      </c>
    </row>
    <row r="77" spans="1:5" s="33" customFormat="1" ht="25.5">
      <c r="A77" s="125">
        <v>19</v>
      </c>
      <c r="B77" s="122" t="s">
        <v>25</v>
      </c>
      <c r="C77" s="124" t="s">
        <v>239</v>
      </c>
      <c r="D77" s="148" t="s">
        <v>194</v>
      </c>
      <c r="E77" s="192">
        <v>145</v>
      </c>
    </row>
    <row r="78" spans="1:5" s="33" customFormat="1">
      <c r="A78" s="125"/>
      <c r="B78" s="122"/>
      <c r="C78" s="128" t="s">
        <v>117</v>
      </c>
      <c r="D78" s="148" t="s">
        <v>6</v>
      </c>
      <c r="E78" s="193">
        <f>E77*0.25</f>
        <v>36</v>
      </c>
    </row>
    <row r="79" spans="1:5" s="33" customFormat="1" ht="25.5">
      <c r="A79" s="52"/>
      <c r="B79" s="122"/>
      <c r="C79" s="128" t="s">
        <v>199</v>
      </c>
      <c r="D79" s="148" t="s">
        <v>6</v>
      </c>
      <c r="E79" s="193">
        <f>SUM(E77*3)</f>
        <v>435</v>
      </c>
    </row>
    <row r="80" spans="1:5" s="33" customFormat="1">
      <c r="A80" s="149">
        <v>20</v>
      </c>
      <c r="B80" s="150" t="s">
        <v>25</v>
      </c>
      <c r="C80" s="124" t="s">
        <v>240</v>
      </c>
      <c r="D80" s="127" t="s">
        <v>52</v>
      </c>
      <c r="E80" s="192">
        <v>157</v>
      </c>
    </row>
    <row r="81" spans="1:5" s="33" customFormat="1" ht="15.75">
      <c r="A81" s="149">
        <v>21</v>
      </c>
      <c r="B81" s="134" t="s">
        <v>25</v>
      </c>
      <c r="C81" s="124" t="s">
        <v>241</v>
      </c>
      <c r="D81" s="125" t="s">
        <v>198</v>
      </c>
      <c r="E81" s="192">
        <v>157</v>
      </c>
    </row>
    <row r="82" spans="1:5" s="33" customFormat="1">
      <c r="A82" s="16">
        <v>22</v>
      </c>
      <c r="B82" s="88" t="s">
        <v>137</v>
      </c>
      <c r="C82" s="28" t="s">
        <v>138</v>
      </c>
      <c r="D82" s="94" t="s">
        <v>8</v>
      </c>
      <c r="E82" s="192">
        <f>E14*1.15</f>
        <v>477.25</v>
      </c>
    </row>
    <row r="83" spans="1:5" s="33" customFormat="1" ht="12.75" customHeight="1">
      <c r="A83" s="60" t="s">
        <v>242</v>
      </c>
      <c r="B83" s="59" t="s">
        <v>62</v>
      </c>
      <c r="C83" s="61" t="s">
        <v>66</v>
      </c>
      <c r="D83" s="135" t="s">
        <v>8</v>
      </c>
      <c r="E83" s="195">
        <v>145</v>
      </c>
    </row>
    <row r="84" spans="1:5" s="33" customFormat="1">
      <c r="A84" s="60"/>
      <c r="B84" s="59"/>
      <c r="C84" s="61" t="s">
        <v>100</v>
      </c>
      <c r="D84" s="135" t="s">
        <v>55</v>
      </c>
      <c r="E84" s="195">
        <v>145</v>
      </c>
    </row>
    <row r="85" spans="1:5" s="33" customFormat="1" ht="12.75" customHeight="1">
      <c r="A85" s="159"/>
      <c r="B85" s="160"/>
      <c r="C85" s="161" t="s">
        <v>28</v>
      </c>
      <c r="D85" s="162" t="s">
        <v>50</v>
      </c>
      <c r="E85" s="196">
        <v>1</v>
      </c>
    </row>
    <row r="87" spans="1:5">
      <c r="C87" s="188"/>
    </row>
    <row r="88" spans="1:5">
      <c r="C88" s="189"/>
    </row>
    <row r="89" spans="1:5">
      <c r="C89" s="189"/>
    </row>
    <row r="90" spans="1:5">
      <c r="C90" s="190"/>
    </row>
    <row r="91" spans="1:5">
      <c r="C91" s="189"/>
    </row>
  </sheetData>
  <mergeCells count="8">
    <mergeCell ref="F27:F30"/>
    <mergeCell ref="A1:E1"/>
    <mergeCell ref="A2:E2"/>
    <mergeCell ref="A9:A11"/>
    <mergeCell ref="B9:B11"/>
    <mergeCell ref="C9:C11"/>
    <mergeCell ref="D9:D11"/>
    <mergeCell ref="E9:E11"/>
  </mergeCells>
  <pageMargins left="0.70866141732283472" right="0.11811023622047245" top="0.74803149606299213" bottom="0.74803149606299213" header="0.31496062992125984" footer="0.31496062992125984"/>
  <pageSetup paperSize="9" orientation="portrait" r:id="rId1"/>
  <ignoredErrors>
    <ignoredError sqref="A8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E59"/>
  <sheetViews>
    <sheetView topLeftCell="A31" workbookViewId="0">
      <selection activeCell="A7" sqref="A7:XFD7"/>
    </sheetView>
  </sheetViews>
  <sheetFormatPr defaultColWidth="9.140625" defaultRowHeight="12.75"/>
  <cols>
    <col min="1" max="1" width="3.28515625" style="21" customWidth="1"/>
    <col min="2" max="2" width="8.7109375" style="21" customWidth="1"/>
    <col min="3" max="3" width="51.28515625" style="10" customWidth="1"/>
    <col min="4" max="4" width="8.7109375" style="11" customWidth="1"/>
    <col min="5" max="5" width="8.7109375" style="12" customWidth="1"/>
    <col min="6" max="241" width="11.42578125" style="3" customWidth="1"/>
    <col min="242" max="16384" width="9.140625" style="3"/>
  </cols>
  <sheetData>
    <row r="1" spans="1:5">
      <c r="A1" s="236" t="s">
        <v>261</v>
      </c>
      <c r="B1" s="236"/>
      <c r="C1" s="236"/>
      <c r="D1" s="236"/>
      <c r="E1" s="236"/>
    </row>
    <row r="2" spans="1:5">
      <c r="A2" s="237" t="s">
        <v>32</v>
      </c>
      <c r="B2" s="237"/>
      <c r="C2" s="237"/>
      <c r="D2" s="237"/>
      <c r="E2" s="237"/>
    </row>
    <row r="3" spans="1:5">
      <c r="A3" s="4"/>
      <c r="B3" s="4"/>
      <c r="C3" s="4"/>
      <c r="D3" s="4"/>
      <c r="E3" s="4"/>
    </row>
    <row r="4" spans="1:5" s="5" customFormat="1">
      <c r="A4" s="5" t="str">
        <f>('Būvlaukums 1-1'!A4:E7)</f>
        <v>Būves nosaukums:  Daudzdzīvokļu ēka</v>
      </c>
      <c r="B4" s="6"/>
      <c r="C4" s="6"/>
      <c r="D4" s="6"/>
      <c r="E4" s="7"/>
    </row>
    <row r="5" spans="1:5" s="5" customFormat="1">
      <c r="A5" s="5" t="str">
        <f>('Būvlaukums 1-1'!A5)</f>
        <v xml:space="preserve">Objekta nosaukums: Energoefektivitātes uzlabošanas pasākums dzīvojamai mājai </v>
      </c>
      <c r="E5" s="8"/>
    </row>
    <row r="6" spans="1:5" s="5" customFormat="1">
      <c r="A6" s="5" t="str">
        <f>('Būvlaukums 1-1'!A6)</f>
        <v>Objekta adrese:  Pasta iela 21, Tukums, LV-3101, KAD.NR.90010040747001</v>
      </c>
      <c r="E6" s="8"/>
    </row>
    <row r="7" spans="1:5" s="5" customFormat="1">
      <c r="A7" s="71"/>
      <c r="E7" s="8"/>
    </row>
    <row r="8" spans="1:5">
      <c r="A8" s="13"/>
      <c r="B8" s="13"/>
      <c r="C8" s="14"/>
    </row>
    <row r="9" spans="1:5" s="9" customFormat="1" ht="6" customHeight="1" thickBot="1">
      <c r="A9" s="238" t="s">
        <v>2</v>
      </c>
      <c r="B9" s="241" t="s">
        <v>0</v>
      </c>
      <c r="C9" s="244" t="s">
        <v>109</v>
      </c>
      <c r="D9" s="247" t="s">
        <v>3</v>
      </c>
      <c r="E9" s="250" t="s">
        <v>4</v>
      </c>
    </row>
    <row r="10" spans="1:5" s="9" customFormat="1" ht="6.75" customHeight="1" thickBot="1">
      <c r="A10" s="239"/>
      <c r="B10" s="242"/>
      <c r="C10" s="245"/>
      <c r="D10" s="248"/>
      <c r="E10" s="251"/>
    </row>
    <row r="11" spans="1:5" s="9" customFormat="1" ht="44.25" customHeight="1">
      <c r="A11" s="240"/>
      <c r="B11" s="243"/>
      <c r="C11" s="246"/>
      <c r="D11" s="249"/>
      <c r="E11" s="252"/>
    </row>
    <row r="12" spans="1:5" s="9" customFormat="1">
      <c r="A12" s="26" t="s">
        <v>26</v>
      </c>
      <c r="B12" s="26" t="s">
        <v>27</v>
      </c>
      <c r="C12" s="16">
        <f>B12+1</f>
        <v>3</v>
      </c>
      <c r="D12" s="16">
        <f t="shared" ref="D12:E12" si="0">C12+1</f>
        <v>4</v>
      </c>
      <c r="E12" s="16">
        <f t="shared" si="0"/>
        <v>5</v>
      </c>
    </row>
    <row r="13" spans="1:5" s="9" customFormat="1" ht="15.75">
      <c r="A13" s="16">
        <v>1</v>
      </c>
      <c r="B13" s="1" t="s">
        <v>13</v>
      </c>
      <c r="C13" s="28" t="s">
        <v>19</v>
      </c>
      <c r="D13" s="94" t="s">
        <v>194</v>
      </c>
      <c r="E13" s="227">
        <v>110</v>
      </c>
    </row>
    <row r="14" spans="1:5" s="9" customFormat="1" ht="25.5">
      <c r="A14" s="16">
        <v>2</v>
      </c>
      <c r="B14" s="1" t="s">
        <v>13</v>
      </c>
      <c r="C14" s="28" t="s">
        <v>33</v>
      </c>
      <c r="D14" s="94" t="s">
        <v>194</v>
      </c>
      <c r="E14" s="228">
        <v>189</v>
      </c>
    </row>
    <row r="15" spans="1:5" s="9" customFormat="1" ht="15.75">
      <c r="A15" s="16">
        <f t="shared" ref="A15:A18" si="1">A14+1</f>
        <v>3</v>
      </c>
      <c r="B15" s="1" t="s">
        <v>10</v>
      </c>
      <c r="C15" s="28" t="s">
        <v>20</v>
      </c>
      <c r="D15" s="94" t="s">
        <v>219</v>
      </c>
      <c r="E15" s="228">
        <v>150</v>
      </c>
    </row>
    <row r="16" spans="1:5" s="9" customFormat="1" ht="15.75">
      <c r="A16" s="16">
        <f t="shared" si="1"/>
        <v>4</v>
      </c>
      <c r="B16" s="1" t="s">
        <v>10</v>
      </c>
      <c r="C16" s="28" t="s">
        <v>34</v>
      </c>
      <c r="D16" s="93" t="s">
        <v>147</v>
      </c>
      <c r="E16" s="228">
        <v>265</v>
      </c>
    </row>
    <row r="17" spans="1:5" s="9" customFormat="1" ht="25.5">
      <c r="A17" s="16">
        <f t="shared" si="1"/>
        <v>5</v>
      </c>
      <c r="B17" s="1" t="s">
        <v>10</v>
      </c>
      <c r="C17" s="28" t="s">
        <v>35</v>
      </c>
      <c r="D17" s="93" t="s">
        <v>147</v>
      </c>
      <c r="E17" s="228">
        <f>E16</f>
        <v>265</v>
      </c>
    </row>
    <row r="18" spans="1:5" s="2" customFormat="1" ht="25.5">
      <c r="A18" s="49">
        <f t="shared" si="1"/>
        <v>6</v>
      </c>
      <c r="B18" s="46" t="s">
        <v>9</v>
      </c>
      <c r="C18" s="138" t="s">
        <v>36</v>
      </c>
      <c r="D18" s="50" t="s">
        <v>147</v>
      </c>
      <c r="E18" s="216">
        <f>E16</f>
        <v>265</v>
      </c>
    </row>
    <row r="19" spans="1:5" s="2" customFormat="1" ht="25.5">
      <c r="A19" s="50"/>
      <c r="B19" s="51"/>
      <c r="C19" s="76" t="s">
        <v>136</v>
      </c>
      <c r="D19" s="50" t="s">
        <v>147</v>
      </c>
      <c r="E19" s="216">
        <f>E18*1.1</f>
        <v>291.5</v>
      </c>
    </row>
    <row r="20" spans="1:5" s="2" customFormat="1" ht="25.5">
      <c r="A20" s="50"/>
      <c r="B20" s="51"/>
      <c r="C20" s="76" t="s">
        <v>121</v>
      </c>
      <c r="D20" s="50" t="s">
        <v>6</v>
      </c>
      <c r="E20" s="229">
        <f>ROUND(E18*3,0)</f>
        <v>795</v>
      </c>
    </row>
    <row r="21" spans="1:5" s="2" customFormat="1" ht="25.5">
      <c r="A21" s="52">
        <v>7</v>
      </c>
      <c r="B21" s="23" t="s">
        <v>25</v>
      </c>
      <c r="C21" s="76" t="s">
        <v>200</v>
      </c>
      <c r="D21" s="93" t="s">
        <v>147</v>
      </c>
      <c r="E21" s="230">
        <v>91</v>
      </c>
    </row>
    <row r="22" spans="1:5" s="2" customFormat="1" ht="15.75">
      <c r="A22" s="50"/>
      <c r="B22" s="1"/>
      <c r="C22" s="140" t="s">
        <v>195</v>
      </c>
      <c r="D22" s="93" t="s">
        <v>196</v>
      </c>
      <c r="E22" s="216">
        <f>E21*1.15</f>
        <v>104.65</v>
      </c>
    </row>
    <row r="23" spans="1:5" s="2" customFormat="1">
      <c r="A23" s="50"/>
      <c r="B23" s="1"/>
      <c r="C23" s="42" t="s">
        <v>115</v>
      </c>
      <c r="D23" s="93" t="s">
        <v>6</v>
      </c>
      <c r="E23" s="217">
        <f>SUM(E21)*5</f>
        <v>455</v>
      </c>
    </row>
    <row r="24" spans="1:5" s="2" customFormat="1">
      <c r="A24" s="50"/>
      <c r="B24" s="1"/>
      <c r="C24" s="28" t="s">
        <v>197</v>
      </c>
      <c r="D24" s="93" t="s">
        <v>8</v>
      </c>
      <c r="E24" s="216">
        <v>70</v>
      </c>
    </row>
    <row r="25" spans="1:5" s="2" customFormat="1">
      <c r="A25" s="125"/>
      <c r="B25" s="123"/>
      <c r="C25" s="124" t="s">
        <v>202</v>
      </c>
      <c r="D25" s="122" t="s">
        <v>8</v>
      </c>
      <c r="E25" s="216">
        <v>10</v>
      </c>
    </row>
    <row r="26" spans="1:5" s="2" customFormat="1">
      <c r="A26" s="125"/>
      <c r="B26" s="123"/>
      <c r="C26" s="124" t="s">
        <v>203</v>
      </c>
      <c r="D26" s="122" t="s">
        <v>8</v>
      </c>
      <c r="E26" s="216">
        <v>30</v>
      </c>
    </row>
    <row r="27" spans="1:5" s="30" customFormat="1" ht="25.5">
      <c r="A27" s="54">
        <v>8</v>
      </c>
      <c r="B27" s="23" t="s">
        <v>25</v>
      </c>
      <c r="C27" s="28" t="s">
        <v>201</v>
      </c>
      <c r="D27" s="94" t="s">
        <v>194</v>
      </c>
      <c r="E27" s="231">
        <f>E21</f>
        <v>91</v>
      </c>
    </row>
    <row r="28" spans="1:5" s="30" customFormat="1">
      <c r="A28" s="55"/>
      <c r="B28" s="23"/>
      <c r="C28" s="42" t="s">
        <v>117</v>
      </c>
      <c r="D28" s="94" t="s">
        <v>6</v>
      </c>
      <c r="E28" s="232">
        <f>E27*0.25</f>
        <v>23</v>
      </c>
    </row>
    <row r="29" spans="1:5" s="30" customFormat="1" ht="25.5">
      <c r="A29" s="55"/>
      <c r="B29" s="23"/>
      <c r="C29" s="42" t="s">
        <v>199</v>
      </c>
      <c r="D29" s="94" t="s">
        <v>6</v>
      </c>
      <c r="E29" s="232">
        <f>SUM(E27*3)</f>
        <v>273</v>
      </c>
    </row>
    <row r="30" spans="1:5" s="30" customFormat="1" ht="25.5">
      <c r="A30" s="139">
        <v>9</v>
      </c>
      <c r="B30" s="1" t="s">
        <v>10</v>
      </c>
      <c r="C30" s="28" t="s">
        <v>220</v>
      </c>
      <c r="D30" s="93" t="s">
        <v>147</v>
      </c>
      <c r="E30" s="228">
        <v>52</v>
      </c>
    </row>
    <row r="31" spans="1:5" s="30" customFormat="1" ht="25.5">
      <c r="A31" s="139">
        <v>10</v>
      </c>
      <c r="B31" s="23" t="s">
        <v>25</v>
      </c>
      <c r="C31" s="76" t="s">
        <v>222</v>
      </c>
      <c r="D31" s="93" t="s">
        <v>147</v>
      </c>
      <c r="E31" s="230">
        <v>52</v>
      </c>
    </row>
    <row r="32" spans="1:5" s="30" customFormat="1" ht="15.75">
      <c r="A32" s="139"/>
      <c r="B32" s="1"/>
      <c r="C32" s="140" t="s">
        <v>195</v>
      </c>
      <c r="D32" s="93" t="s">
        <v>196</v>
      </c>
      <c r="E32" s="216">
        <f>E31*1.15</f>
        <v>59.8</v>
      </c>
    </row>
    <row r="33" spans="1:5" s="30" customFormat="1">
      <c r="A33" s="139"/>
      <c r="B33" s="1"/>
      <c r="C33" s="42" t="s">
        <v>115</v>
      </c>
      <c r="D33" s="93" t="s">
        <v>6</v>
      </c>
      <c r="E33" s="217">
        <f>SUM(E31)*5</f>
        <v>260</v>
      </c>
    </row>
    <row r="34" spans="1:5" s="30" customFormat="1">
      <c r="A34" s="139"/>
      <c r="B34" s="1"/>
      <c r="C34" s="28" t="s">
        <v>197</v>
      </c>
      <c r="D34" s="93" t="s">
        <v>8</v>
      </c>
      <c r="E34" s="216">
        <v>60</v>
      </c>
    </row>
    <row r="35" spans="1:5" s="30" customFormat="1" ht="25.5">
      <c r="A35" s="139">
        <v>11</v>
      </c>
      <c r="B35" s="23" t="s">
        <v>25</v>
      </c>
      <c r="C35" s="28" t="s">
        <v>223</v>
      </c>
      <c r="D35" s="94" t="s">
        <v>194</v>
      </c>
      <c r="E35" s="231">
        <f>E31</f>
        <v>52</v>
      </c>
    </row>
    <row r="36" spans="1:5" s="30" customFormat="1">
      <c r="A36" s="139"/>
      <c r="B36" s="23"/>
      <c r="C36" s="42" t="s">
        <v>117</v>
      </c>
      <c r="D36" s="94" t="s">
        <v>6</v>
      </c>
      <c r="E36" s="232">
        <f>E35*0.25</f>
        <v>13</v>
      </c>
    </row>
    <row r="37" spans="1:5" s="30" customFormat="1" ht="25.5">
      <c r="A37" s="139"/>
      <c r="B37" s="23"/>
      <c r="C37" s="42" t="s">
        <v>199</v>
      </c>
      <c r="D37" s="94" t="s">
        <v>6</v>
      </c>
      <c r="E37" s="232">
        <f>SUM(E35*3)</f>
        <v>156</v>
      </c>
    </row>
    <row r="38" spans="1:5" s="2" customFormat="1" ht="25.5">
      <c r="A38" s="49">
        <v>12</v>
      </c>
      <c r="B38" s="51" t="s">
        <v>10</v>
      </c>
      <c r="C38" s="138" t="s">
        <v>38</v>
      </c>
      <c r="D38" s="90" t="s">
        <v>221</v>
      </c>
      <c r="E38" s="216">
        <f>E15</f>
        <v>150</v>
      </c>
    </row>
    <row r="39" spans="1:5" s="2" customFormat="1" ht="15.75">
      <c r="A39" s="49"/>
      <c r="B39" s="51"/>
      <c r="C39" s="138" t="s">
        <v>37</v>
      </c>
      <c r="D39" s="90" t="s">
        <v>221</v>
      </c>
      <c r="E39" s="216">
        <f>E38/2*1.25</f>
        <v>93.75</v>
      </c>
    </row>
    <row r="40" spans="1:5" s="9" customFormat="1" ht="15.75">
      <c r="A40" s="52">
        <v>13</v>
      </c>
      <c r="B40" s="51" t="s">
        <v>10</v>
      </c>
      <c r="C40" s="47" t="s">
        <v>39</v>
      </c>
      <c r="D40" s="90" t="s">
        <v>219</v>
      </c>
      <c r="E40" s="228">
        <f>E39</f>
        <v>93.75</v>
      </c>
    </row>
    <row r="41" spans="1:5" s="2" customFormat="1">
      <c r="A41" s="49">
        <v>14</v>
      </c>
      <c r="B41" s="46" t="s">
        <v>10</v>
      </c>
      <c r="C41" s="141" t="s">
        <v>68</v>
      </c>
      <c r="D41" s="103" t="s">
        <v>54</v>
      </c>
      <c r="E41" s="233">
        <f>SUM(E38)/2</f>
        <v>75</v>
      </c>
    </row>
    <row r="42" spans="1:5" s="2" customFormat="1">
      <c r="A42" s="49"/>
      <c r="B42" s="46"/>
      <c r="C42" s="56" t="s">
        <v>69</v>
      </c>
      <c r="D42" s="103" t="s">
        <v>54</v>
      </c>
      <c r="E42" s="233">
        <v>75</v>
      </c>
    </row>
    <row r="43" spans="1:5" s="2" customFormat="1">
      <c r="A43" s="49">
        <v>15</v>
      </c>
      <c r="B43" s="46" t="s">
        <v>10</v>
      </c>
      <c r="C43" s="141" t="s">
        <v>70</v>
      </c>
      <c r="D43" s="103" t="s">
        <v>52</v>
      </c>
      <c r="E43" s="233">
        <v>133</v>
      </c>
    </row>
    <row r="44" spans="1:5" s="2" customFormat="1">
      <c r="A44" s="25"/>
      <c r="B44" s="23"/>
      <c r="C44" s="87" t="s">
        <v>71</v>
      </c>
      <c r="D44" s="142" t="s">
        <v>54</v>
      </c>
      <c r="E44" s="233">
        <v>15</v>
      </c>
    </row>
    <row r="45" spans="1:5" s="2" customFormat="1">
      <c r="A45" s="25"/>
      <c r="B45" s="23"/>
      <c r="C45" s="87" t="s">
        <v>72</v>
      </c>
      <c r="D45" s="142" t="s">
        <v>54</v>
      </c>
      <c r="E45" s="233">
        <v>7</v>
      </c>
    </row>
    <row r="46" spans="1:5" s="2" customFormat="1">
      <c r="A46" s="25">
        <v>16</v>
      </c>
      <c r="B46" s="23" t="s">
        <v>76</v>
      </c>
      <c r="C46" s="143" t="s">
        <v>73</v>
      </c>
      <c r="D46" s="142" t="s">
        <v>8</v>
      </c>
      <c r="E46" s="234">
        <v>200</v>
      </c>
    </row>
    <row r="47" spans="1:5" s="2" customFormat="1">
      <c r="A47" s="25">
        <v>17</v>
      </c>
      <c r="B47" s="23" t="s">
        <v>76</v>
      </c>
      <c r="C47" s="143" t="s">
        <v>74</v>
      </c>
      <c r="D47" s="142" t="s">
        <v>52</v>
      </c>
      <c r="E47" s="234">
        <v>133</v>
      </c>
    </row>
    <row r="48" spans="1:5" s="2" customFormat="1">
      <c r="A48" s="25"/>
      <c r="B48" s="23"/>
      <c r="C48" s="87" t="s">
        <v>75</v>
      </c>
      <c r="D48" s="142" t="s">
        <v>52</v>
      </c>
      <c r="E48" s="234">
        <f>SUM(E47)*1.1</f>
        <v>146.30000000000001</v>
      </c>
    </row>
    <row r="49" spans="1:5" s="2" customFormat="1" ht="25.5">
      <c r="A49" s="25">
        <v>18</v>
      </c>
      <c r="B49" s="23" t="s">
        <v>76</v>
      </c>
      <c r="C49" s="143" t="s">
        <v>255</v>
      </c>
      <c r="D49" s="142" t="s">
        <v>52</v>
      </c>
      <c r="E49" s="234">
        <v>33.28</v>
      </c>
    </row>
    <row r="50" spans="1:5" s="2" customFormat="1" ht="25.5">
      <c r="A50" s="25">
        <v>19</v>
      </c>
      <c r="B50" s="23" t="s">
        <v>11</v>
      </c>
      <c r="C50" s="87" t="s">
        <v>224</v>
      </c>
      <c r="D50" s="144" t="s">
        <v>1</v>
      </c>
      <c r="E50" s="234">
        <v>3</v>
      </c>
    </row>
    <row r="51" spans="1:5" s="2" customFormat="1" ht="25.5">
      <c r="A51" s="25">
        <v>20</v>
      </c>
      <c r="B51" s="23" t="s">
        <v>11</v>
      </c>
      <c r="C51" s="145" t="s">
        <v>225</v>
      </c>
      <c r="D51" s="146" t="s">
        <v>1</v>
      </c>
      <c r="E51" s="235">
        <v>4</v>
      </c>
    </row>
    <row r="52" spans="1:5" s="30" customFormat="1" ht="25.5">
      <c r="A52" s="25">
        <v>21</v>
      </c>
      <c r="B52" s="23" t="s">
        <v>11</v>
      </c>
      <c r="C52" s="28" t="s">
        <v>226</v>
      </c>
      <c r="D52" s="68" t="s">
        <v>147</v>
      </c>
      <c r="E52" s="216">
        <v>33</v>
      </c>
    </row>
    <row r="53" spans="1:5" s="30" customFormat="1" ht="15.75">
      <c r="A53" s="25">
        <v>22</v>
      </c>
      <c r="B53" s="23" t="s">
        <v>11</v>
      </c>
      <c r="C53" s="28" t="s">
        <v>227</v>
      </c>
      <c r="D53" s="155" t="s">
        <v>147</v>
      </c>
      <c r="E53" s="216">
        <v>33</v>
      </c>
    </row>
    <row r="55" spans="1:5">
      <c r="C55" s="188"/>
    </row>
    <row r="56" spans="1:5">
      <c r="C56" s="189"/>
    </row>
    <row r="57" spans="1:5">
      <c r="C57" s="189"/>
    </row>
    <row r="58" spans="1:5">
      <c r="C58" s="190"/>
    </row>
    <row r="59" spans="1:5">
      <c r="C59" s="189"/>
    </row>
  </sheetData>
  <mergeCells count="7">
    <mergeCell ref="D9:D11"/>
    <mergeCell ref="E9:E11"/>
    <mergeCell ref="A1:E1"/>
    <mergeCell ref="A2:E2"/>
    <mergeCell ref="A9:A11"/>
    <mergeCell ref="B9:B11"/>
    <mergeCell ref="C9:C11"/>
  </mergeCells>
  <phoneticPr fontId="35" type="noConversion"/>
  <printOptions horizontalCentered="1"/>
  <pageMargins left="0.59055118110236227" right="0.23622047244094491" top="0.78740157480314965" bottom="0.23622047244094491" header="0.51181102362204722" footer="0.1968503937007874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E31"/>
  <sheetViews>
    <sheetView workbookViewId="0">
      <selection activeCell="A7" sqref="A7:XFD7"/>
    </sheetView>
  </sheetViews>
  <sheetFormatPr defaultColWidth="9.140625" defaultRowHeight="12.75"/>
  <cols>
    <col min="1" max="1" width="3.28515625" style="21" customWidth="1"/>
    <col min="2" max="2" width="8.7109375" style="21" customWidth="1"/>
    <col min="3" max="3" width="41.28515625" style="10" customWidth="1"/>
    <col min="4" max="4" width="8.7109375" style="11" customWidth="1"/>
    <col min="5" max="5" width="8.7109375" style="12" customWidth="1"/>
    <col min="6" max="242" width="11.42578125" style="3" customWidth="1"/>
    <col min="243" max="16384" width="9.140625" style="3"/>
  </cols>
  <sheetData>
    <row r="1" spans="1:5">
      <c r="A1" s="236" t="s">
        <v>260</v>
      </c>
      <c r="B1" s="236"/>
      <c r="C1" s="236"/>
      <c r="D1" s="236"/>
      <c r="E1" s="236"/>
    </row>
    <row r="2" spans="1:5">
      <c r="A2" s="237" t="s">
        <v>45</v>
      </c>
      <c r="B2" s="237"/>
      <c r="C2" s="237"/>
      <c r="D2" s="237"/>
      <c r="E2" s="237"/>
    </row>
    <row r="3" spans="1:5">
      <c r="A3" s="4"/>
      <c r="B3" s="4"/>
      <c r="C3" s="4"/>
      <c r="D3" s="4"/>
      <c r="E3" s="4"/>
    </row>
    <row r="4" spans="1:5" s="5" customFormat="1">
      <c r="A4" s="5" t="str">
        <f>('Būvlaukums 1-1'!A4:E7)</f>
        <v>Būves nosaukums:  Daudzdzīvokļu ēka</v>
      </c>
      <c r="B4" s="6"/>
      <c r="C4" s="6"/>
      <c r="D4" s="6"/>
      <c r="E4" s="7"/>
    </row>
    <row r="5" spans="1:5" s="5" customFormat="1">
      <c r="A5" s="5" t="str">
        <f>('Būvlaukums 1-1'!A5)</f>
        <v xml:space="preserve">Objekta nosaukums: Energoefektivitātes uzlabošanas pasākums dzīvojamai mājai </v>
      </c>
      <c r="E5" s="8"/>
    </row>
    <row r="6" spans="1:5" s="5" customFormat="1">
      <c r="A6" s="5" t="str">
        <f>('Būvlaukums 1-1'!A6)</f>
        <v>Objekta adrese:  Pasta iela 21, Tukums, LV-3101, KAD.NR.90010040747001</v>
      </c>
      <c r="E6" s="8"/>
    </row>
    <row r="7" spans="1:5" s="5" customFormat="1">
      <c r="A7" s="71"/>
      <c r="E7" s="8"/>
    </row>
    <row r="8" spans="1:5">
      <c r="A8" s="13"/>
      <c r="B8" s="13"/>
      <c r="C8" s="14"/>
    </row>
    <row r="9" spans="1:5" s="9" customFormat="1" ht="6" customHeight="1" thickBot="1">
      <c r="A9" s="238" t="s">
        <v>2</v>
      </c>
      <c r="B9" s="241" t="s">
        <v>0</v>
      </c>
      <c r="C9" s="244" t="s">
        <v>109</v>
      </c>
      <c r="D9" s="247" t="s">
        <v>3</v>
      </c>
      <c r="E9" s="250" t="s">
        <v>4</v>
      </c>
    </row>
    <row r="10" spans="1:5" s="9" customFormat="1" ht="6.75" customHeight="1" thickBot="1">
      <c r="A10" s="239"/>
      <c r="B10" s="242"/>
      <c r="C10" s="245"/>
      <c r="D10" s="248"/>
      <c r="E10" s="251"/>
    </row>
    <row r="11" spans="1:5" s="9" customFormat="1" ht="44.25" customHeight="1">
      <c r="A11" s="240"/>
      <c r="B11" s="243"/>
      <c r="C11" s="246"/>
      <c r="D11" s="249"/>
      <c r="E11" s="252"/>
    </row>
    <row r="12" spans="1:5" s="9" customFormat="1">
      <c r="A12" s="26" t="s">
        <v>26</v>
      </c>
      <c r="B12" s="26" t="s">
        <v>27</v>
      </c>
      <c r="C12" s="16">
        <f>B12+1</f>
        <v>3</v>
      </c>
      <c r="D12" s="16">
        <f t="shared" ref="D12:E12" si="0">C12+1</f>
        <v>4</v>
      </c>
      <c r="E12" s="16">
        <f t="shared" si="0"/>
        <v>5</v>
      </c>
    </row>
    <row r="13" spans="1:5" s="9" customFormat="1" ht="25.5">
      <c r="A13" s="34">
        <v>1</v>
      </c>
      <c r="B13" s="68" t="s">
        <v>7</v>
      </c>
      <c r="C13" s="29" t="s">
        <v>135</v>
      </c>
      <c r="D13" s="93" t="s">
        <v>147</v>
      </c>
      <c r="E13" s="197">
        <v>49.88</v>
      </c>
    </row>
    <row r="14" spans="1:5" s="9" customFormat="1">
      <c r="A14" s="34"/>
      <c r="B14" s="68"/>
      <c r="C14" s="29" t="s">
        <v>211</v>
      </c>
      <c r="D14" s="93" t="s">
        <v>49</v>
      </c>
      <c r="E14" s="198">
        <v>2</v>
      </c>
    </row>
    <row r="15" spans="1:5" s="9" customFormat="1">
      <c r="A15" s="34"/>
      <c r="B15" s="68"/>
      <c r="C15" s="29" t="s">
        <v>212</v>
      </c>
      <c r="D15" s="93" t="s">
        <v>49</v>
      </c>
      <c r="E15" s="198">
        <v>4</v>
      </c>
    </row>
    <row r="16" spans="1:5" s="9" customFormat="1">
      <c r="A16" s="34"/>
      <c r="B16" s="68"/>
      <c r="C16" s="29" t="s">
        <v>218</v>
      </c>
      <c r="D16" s="93" t="s">
        <v>49</v>
      </c>
      <c r="E16" s="198">
        <v>2</v>
      </c>
    </row>
    <row r="17" spans="1:5" s="9" customFormat="1">
      <c r="A17" s="34"/>
      <c r="B17" s="68"/>
      <c r="C17" s="29" t="s">
        <v>272</v>
      </c>
      <c r="D17" s="93" t="s">
        <v>49</v>
      </c>
      <c r="E17" s="198">
        <v>8</v>
      </c>
    </row>
    <row r="18" spans="1:5" s="9" customFormat="1">
      <c r="A18" s="133"/>
      <c r="B18" s="68"/>
      <c r="C18" s="29" t="s">
        <v>273</v>
      </c>
      <c r="D18" s="93" t="s">
        <v>49</v>
      </c>
      <c r="E18" s="137">
        <v>7</v>
      </c>
    </row>
    <row r="19" spans="1:5" s="9" customFormat="1">
      <c r="A19" s="34"/>
      <c r="B19" s="68"/>
      <c r="C19" s="29" t="s">
        <v>274</v>
      </c>
      <c r="D19" s="93" t="s">
        <v>49</v>
      </c>
      <c r="E19" s="137">
        <v>6</v>
      </c>
    </row>
    <row r="20" spans="1:5" s="9" customFormat="1">
      <c r="A20" s="34"/>
      <c r="B20" s="68"/>
      <c r="C20" s="29" t="s">
        <v>93</v>
      </c>
      <c r="D20" s="93" t="s">
        <v>8</v>
      </c>
      <c r="E20" s="136">
        <v>8.6</v>
      </c>
    </row>
    <row r="21" spans="1:5" s="9" customFormat="1">
      <c r="A21" s="34">
        <v>2</v>
      </c>
      <c r="B21" s="68" t="s">
        <v>64</v>
      </c>
      <c r="C21" s="87" t="s">
        <v>210</v>
      </c>
      <c r="D21" s="86" t="s">
        <v>1</v>
      </c>
      <c r="E21" s="137">
        <v>8</v>
      </c>
    </row>
    <row r="22" spans="1:5" s="9" customFormat="1" ht="25.5">
      <c r="A22" s="34">
        <v>3</v>
      </c>
      <c r="B22" s="68" t="s">
        <v>7</v>
      </c>
      <c r="C22" s="29" t="s">
        <v>214</v>
      </c>
      <c r="D22" s="94" t="s">
        <v>213</v>
      </c>
      <c r="E22" s="136">
        <v>22.11</v>
      </c>
    </row>
    <row r="23" spans="1:5" s="9" customFormat="1">
      <c r="A23" s="34"/>
      <c r="B23" s="68"/>
      <c r="C23" s="29" t="s">
        <v>215</v>
      </c>
      <c r="D23" s="93" t="s">
        <v>49</v>
      </c>
      <c r="E23" s="137">
        <v>4</v>
      </c>
    </row>
    <row r="24" spans="1:5" s="9" customFormat="1">
      <c r="A24" s="34"/>
      <c r="B24" s="68"/>
      <c r="C24" s="29" t="s">
        <v>216</v>
      </c>
      <c r="D24" s="93" t="s">
        <v>49</v>
      </c>
      <c r="E24" s="137">
        <v>4</v>
      </c>
    </row>
    <row r="25" spans="1:5" s="9" customFormat="1">
      <c r="A25" s="154"/>
      <c r="B25" s="155"/>
      <c r="C25" s="156" t="s">
        <v>217</v>
      </c>
      <c r="D25" s="157" t="s">
        <v>49</v>
      </c>
      <c r="E25" s="158">
        <v>2</v>
      </c>
    </row>
    <row r="27" spans="1:5">
      <c r="C27" s="188"/>
    </row>
    <row r="28" spans="1:5">
      <c r="C28" s="206"/>
    </row>
    <row r="29" spans="1:5">
      <c r="C29" s="189"/>
    </row>
    <row r="30" spans="1:5">
      <c r="C30" s="190"/>
    </row>
    <row r="31" spans="1:5">
      <c r="C31" s="189"/>
    </row>
  </sheetData>
  <mergeCells count="7">
    <mergeCell ref="A1:E1"/>
    <mergeCell ref="A2:E2"/>
    <mergeCell ref="A9:A11"/>
    <mergeCell ref="B9:B11"/>
    <mergeCell ref="C9:C11"/>
    <mergeCell ref="D9:D11"/>
    <mergeCell ref="E9:E11"/>
  </mergeCells>
  <phoneticPr fontId="35" type="noConversion"/>
  <printOptions horizontalCentered="1"/>
  <pageMargins left="0.59055118110236227" right="0.23622047244094491" top="0.98425196850393704" bottom="0.19685039370078741" header="0.51181102362204722" footer="0.51181102362204722"/>
  <pageSetup paperSize="9" orientation="portrait" r:id="rId1"/>
  <headerFooter alignWithMargins="0"/>
  <ignoredErrors>
    <ignoredError sqref="A12:B1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23"/>
  <sheetViews>
    <sheetView workbookViewId="0">
      <selection activeCell="A7" sqref="A7:XFD7"/>
    </sheetView>
  </sheetViews>
  <sheetFormatPr defaultColWidth="9.140625" defaultRowHeight="12.75"/>
  <cols>
    <col min="1" max="1" width="3.28515625" style="21" customWidth="1"/>
    <col min="2" max="2" width="8.7109375" style="21" customWidth="1"/>
    <col min="3" max="3" width="44.7109375" style="10" customWidth="1"/>
    <col min="4" max="4" width="8.85546875" style="11" customWidth="1"/>
    <col min="5" max="5" width="8.7109375" style="12" customWidth="1"/>
    <col min="6" max="241" width="11.42578125" style="3" customWidth="1"/>
    <col min="242" max="16384" width="9.140625" style="3"/>
  </cols>
  <sheetData>
    <row r="1" spans="1:5">
      <c r="A1" s="236" t="s">
        <v>259</v>
      </c>
      <c r="B1" s="236"/>
      <c r="C1" s="236"/>
      <c r="D1" s="236"/>
      <c r="E1" s="236"/>
    </row>
    <row r="2" spans="1:5">
      <c r="A2" s="237" t="s">
        <v>94</v>
      </c>
      <c r="B2" s="237"/>
      <c r="C2" s="237"/>
      <c r="D2" s="237"/>
      <c r="E2" s="237"/>
    </row>
    <row r="3" spans="1:5">
      <c r="A3" s="4"/>
      <c r="B3" s="4"/>
      <c r="C3" s="4"/>
      <c r="D3" s="4"/>
      <c r="E3" s="4"/>
    </row>
    <row r="4" spans="1:5" s="5" customFormat="1">
      <c r="A4" s="5" t="str">
        <f>('Būvlaukums 1-1'!A4:E7)</f>
        <v>Būves nosaukums:  Daudzdzīvokļu ēka</v>
      </c>
      <c r="B4" s="6"/>
      <c r="C4" s="6"/>
      <c r="D4" s="6"/>
      <c r="E4" s="7"/>
    </row>
    <row r="5" spans="1:5" s="5" customFormat="1">
      <c r="A5" s="5" t="str">
        <f>('Būvlaukums 1-1'!A5)</f>
        <v xml:space="preserve">Objekta nosaukums: Energoefektivitātes uzlabošanas pasākums dzīvojamai mājai </v>
      </c>
      <c r="E5" s="8"/>
    </row>
    <row r="6" spans="1:5" s="5" customFormat="1">
      <c r="A6" s="5" t="str">
        <f>('Būvlaukums 1-1'!A6)</f>
        <v>Objekta adrese:  Pasta iela 21, Tukums, LV-3101, KAD.NR.90010040747001</v>
      </c>
      <c r="E6" s="8"/>
    </row>
    <row r="7" spans="1:5" s="5" customFormat="1">
      <c r="A7" s="71"/>
      <c r="E7" s="8"/>
    </row>
    <row r="8" spans="1:5">
      <c r="A8" s="13"/>
      <c r="B8" s="13"/>
      <c r="C8" s="14"/>
    </row>
    <row r="9" spans="1:5" s="9" customFormat="1" ht="13.5" customHeight="1" thickBot="1">
      <c r="A9" s="238" t="s">
        <v>2</v>
      </c>
      <c r="B9" s="241" t="s">
        <v>0</v>
      </c>
      <c r="C9" s="244" t="s">
        <v>109</v>
      </c>
      <c r="D9" s="247" t="s">
        <v>3</v>
      </c>
      <c r="E9" s="250" t="s">
        <v>4</v>
      </c>
    </row>
    <row r="10" spans="1:5" s="9" customFormat="1" ht="13.5" thickBot="1">
      <c r="A10" s="239"/>
      <c r="B10" s="242"/>
      <c r="C10" s="245"/>
      <c r="D10" s="248"/>
      <c r="E10" s="251"/>
    </row>
    <row r="11" spans="1:5" s="9" customFormat="1">
      <c r="A11" s="240"/>
      <c r="B11" s="243"/>
      <c r="C11" s="246"/>
      <c r="D11" s="249"/>
      <c r="E11" s="252"/>
    </row>
    <row r="12" spans="1:5" s="9" customFormat="1">
      <c r="A12" s="16">
        <v>1</v>
      </c>
      <c r="B12" s="26" t="s">
        <v>27</v>
      </c>
      <c r="C12" s="16">
        <f>B12+1</f>
        <v>3</v>
      </c>
      <c r="D12" s="16">
        <f t="shared" ref="D12:E12" si="0">C12+1</f>
        <v>4</v>
      </c>
      <c r="E12" s="16">
        <f t="shared" si="0"/>
        <v>5</v>
      </c>
    </row>
    <row r="13" spans="1:5" s="9" customFormat="1">
      <c r="A13" s="45">
        <v>1</v>
      </c>
      <c r="B13" s="46" t="s">
        <v>64</v>
      </c>
      <c r="C13" s="47" t="s">
        <v>95</v>
      </c>
      <c r="D13" s="90" t="s">
        <v>52</v>
      </c>
      <c r="E13" s="91">
        <v>677</v>
      </c>
    </row>
    <row r="14" spans="1:5" s="9" customFormat="1">
      <c r="A14" s="45"/>
      <c r="B14" s="46"/>
      <c r="C14" s="28" t="s">
        <v>122</v>
      </c>
      <c r="D14" s="90" t="s">
        <v>6</v>
      </c>
      <c r="E14" s="92">
        <f>E13*0.2</f>
        <v>135</v>
      </c>
    </row>
    <row r="15" spans="1:5" s="9" customFormat="1">
      <c r="A15" s="45">
        <v>2</v>
      </c>
      <c r="B15" s="46" t="s">
        <v>9</v>
      </c>
      <c r="C15" s="47" t="s">
        <v>96</v>
      </c>
      <c r="D15" s="90" t="s">
        <v>52</v>
      </c>
      <c r="E15" s="91">
        <f>SUM(E13)</f>
        <v>677</v>
      </c>
    </row>
    <row r="16" spans="1:5" s="9" customFormat="1">
      <c r="A16" s="48"/>
      <c r="B16" s="46"/>
      <c r="C16" s="62" t="s">
        <v>146</v>
      </c>
      <c r="D16" s="90" t="s">
        <v>52</v>
      </c>
      <c r="E16" s="91">
        <f>E15*1.05</f>
        <v>710.85</v>
      </c>
    </row>
    <row r="17" spans="1:5" s="33" customFormat="1">
      <c r="A17" s="48"/>
      <c r="B17" s="46"/>
      <c r="C17" s="42" t="s">
        <v>115</v>
      </c>
      <c r="D17" s="90" t="s">
        <v>6</v>
      </c>
      <c r="E17" s="92">
        <f>E15*6</f>
        <v>4062</v>
      </c>
    </row>
    <row r="19" spans="1:5">
      <c r="C19" s="188"/>
    </row>
    <row r="20" spans="1:5">
      <c r="C20" s="189"/>
    </row>
    <row r="21" spans="1:5">
      <c r="C21" s="189"/>
    </row>
    <row r="22" spans="1:5">
      <c r="C22" s="190"/>
    </row>
    <row r="23" spans="1:5">
      <c r="C23" s="189"/>
    </row>
  </sheetData>
  <mergeCells count="7">
    <mergeCell ref="A1:E1"/>
    <mergeCell ref="A2:E2"/>
    <mergeCell ref="A9:A11"/>
    <mergeCell ref="B9:B11"/>
    <mergeCell ref="C9:C11"/>
    <mergeCell ref="D9:D11"/>
    <mergeCell ref="E9:E11"/>
  </mergeCells>
  <pageMargins left="0.70866141732283472" right="0.11811023622047245" top="0.74803149606299213" bottom="0.74803149606299213" header="0.31496062992125984" footer="0.31496062992125984"/>
  <pageSetup paperSize="9" orientation="portrait" r:id="rId1"/>
  <ignoredErrors>
    <ignoredError sqref="B1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E76"/>
  <sheetViews>
    <sheetView workbookViewId="0">
      <selection activeCell="A7" sqref="A7:XFD7"/>
    </sheetView>
  </sheetViews>
  <sheetFormatPr defaultColWidth="9.140625" defaultRowHeight="12.75"/>
  <cols>
    <col min="1" max="1" width="3.28515625" style="21" customWidth="1"/>
    <col min="2" max="2" width="8.7109375" style="21" customWidth="1"/>
    <col min="3" max="3" width="50.42578125" style="10" customWidth="1"/>
    <col min="4" max="4" width="8.85546875" style="11" customWidth="1"/>
    <col min="5" max="5" width="8.7109375" style="12" customWidth="1"/>
    <col min="6" max="238" width="11.42578125" style="3" customWidth="1"/>
    <col min="239" max="16384" width="9.140625" style="3"/>
  </cols>
  <sheetData>
    <row r="1" spans="1:5">
      <c r="A1" s="236" t="s">
        <v>258</v>
      </c>
      <c r="B1" s="236"/>
      <c r="C1" s="236"/>
      <c r="D1" s="236"/>
      <c r="E1" s="236"/>
    </row>
    <row r="2" spans="1:5">
      <c r="A2" s="237" t="s">
        <v>46</v>
      </c>
      <c r="B2" s="237"/>
      <c r="C2" s="237"/>
      <c r="D2" s="237"/>
      <c r="E2" s="237"/>
    </row>
    <row r="3" spans="1:5">
      <c r="A3" s="4"/>
      <c r="B3" s="4"/>
      <c r="C3" s="4"/>
      <c r="D3" s="4"/>
      <c r="E3" s="4"/>
    </row>
    <row r="4" spans="1:5" s="5" customFormat="1">
      <c r="A4" s="5" t="str">
        <f>('Būvlaukums 1-1'!A4:E7)</f>
        <v>Būves nosaukums:  Daudzdzīvokļu ēka</v>
      </c>
      <c r="B4" s="6"/>
      <c r="C4" s="6"/>
      <c r="D4" s="6"/>
      <c r="E4" s="7"/>
    </row>
    <row r="5" spans="1:5" s="5" customFormat="1">
      <c r="A5" s="5" t="str">
        <f>('Būvlaukums 1-1'!A5)</f>
        <v xml:space="preserve">Objekta nosaukums: Energoefektivitātes uzlabošanas pasākums dzīvojamai mājai </v>
      </c>
      <c r="E5" s="8"/>
    </row>
    <row r="6" spans="1:5" s="5" customFormat="1">
      <c r="A6" s="5" t="str">
        <f>('Būvlaukums 1-1'!A6)</f>
        <v>Objekta adrese:  Pasta iela 21, Tukums, LV-3101, KAD.NR.90010040747001</v>
      </c>
      <c r="E6" s="8"/>
    </row>
    <row r="7" spans="1:5" s="5" customFormat="1">
      <c r="A7" s="71"/>
      <c r="E7" s="8"/>
    </row>
    <row r="8" spans="1:5">
      <c r="A8" s="13"/>
      <c r="B8" s="13"/>
      <c r="C8" s="14"/>
    </row>
    <row r="9" spans="1:5" s="9" customFormat="1" ht="13.5" customHeight="1" thickBot="1">
      <c r="A9" s="238" t="s">
        <v>2</v>
      </c>
      <c r="B9" s="241" t="s">
        <v>0</v>
      </c>
      <c r="C9" s="244" t="s">
        <v>109</v>
      </c>
      <c r="D9" s="247" t="s">
        <v>3</v>
      </c>
      <c r="E9" s="250" t="s">
        <v>4</v>
      </c>
    </row>
    <row r="10" spans="1:5" s="9" customFormat="1" ht="13.5" thickBot="1">
      <c r="A10" s="239"/>
      <c r="B10" s="242"/>
      <c r="C10" s="245"/>
      <c r="D10" s="248"/>
      <c r="E10" s="251"/>
    </row>
    <row r="11" spans="1:5" s="9" customFormat="1">
      <c r="A11" s="240"/>
      <c r="B11" s="243"/>
      <c r="C11" s="246"/>
      <c r="D11" s="249"/>
      <c r="E11" s="252"/>
    </row>
    <row r="12" spans="1:5" s="9" customFormat="1">
      <c r="A12" s="26" t="s">
        <v>26</v>
      </c>
      <c r="B12" s="26" t="s">
        <v>27</v>
      </c>
      <c r="C12" s="16">
        <f>B12+1</f>
        <v>3</v>
      </c>
      <c r="D12" s="16">
        <f t="shared" ref="D12:E12" si="0">C12+1</f>
        <v>4</v>
      </c>
      <c r="E12" s="16">
        <f t="shared" si="0"/>
        <v>5</v>
      </c>
    </row>
    <row r="13" spans="1:5" s="30" customFormat="1">
      <c r="A13" s="163">
        <v>1</v>
      </c>
      <c r="B13" s="164" t="s">
        <v>13</v>
      </c>
      <c r="C13" s="165" t="s">
        <v>263</v>
      </c>
      <c r="D13" s="166" t="s">
        <v>49</v>
      </c>
      <c r="E13" s="166">
        <v>193</v>
      </c>
    </row>
    <row r="14" spans="1:5" s="30" customFormat="1">
      <c r="A14" s="163">
        <v>2</v>
      </c>
      <c r="B14" s="164" t="s">
        <v>13</v>
      </c>
      <c r="C14" s="165" t="s">
        <v>63</v>
      </c>
      <c r="D14" s="166" t="s">
        <v>50</v>
      </c>
      <c r="E14" s="166">
        <v>1</v>
      </c>
    </row>
    <row r="15" spans="1:5" s="30" customFormat="1" ht="38.25">
      <c r="A15" s="163">
        <v>3</v>
      </c>
      <c r="B15" s="164" t="s">
        <v>53</v>
      </c>
      <c r="C15" s="167" t="s">
        <v>264</v>
      </c>
      <c r="D15" s="166" t="s">
        <v>50</v>
      </c>
      <c r="E15" s="164">
        <v>4</v>
      </c>
    </row>
    <row r="16" spans="1:5" s="30" customFormat="1" ht="38.25">
      <c r="A16" s="163">
        <v>4</v>
      </c>
      <c r="B16" s="164" t="s">
        <v>53</v>
      </c>
      <c r="C16" s="167" t="s">
        <v>166</v>
      </c>
      <c r="D16" s="166" t="s">
        <v>50</v>
      </c>
      <c r="E16" s="164">
        <v>11</v>
      </c>
    </row>
    <row r="17" spans="1:5" s="30" customFormat="1" ht="38.25">
      <c r="A17" s="163">
        <v>5</v>
      </c>
      <c r="B17" s="168" t="s">
        <v>53</v>
      </c>
      <c r="C17" s="167" t="s">
        <v>167</v>
      </c>
      <c r="D17" s="169" t="s">
        <v>50</v>
      </c>
      <c r="E17" s="164">
        <v>3</v>
      </c>
    </row>
    <row r="18" spans="1:5" s="30" customFormat="1" ht="38.25">
      <c r="A18" s="163">
        <v>6</v>
      </c>
      <c r="B18" s="168" t="s">
        <v>53</v>
      </c>
      <c r="C18" s="167" t="s">
        <v>168</v>
      </c>
      <c r="D18" s="169" t="s">
        <v>50</v>
      </c>
      <c r="E18" s="164">
        <v>8</v>
      </c>
    </row>
    <row r="19" spans="1:5" s="30" customFormat="1" ht="38.25">
      <c r="A19" s="163">
        <v>7</v>
      </c>
      <c r="B19" s="168" t="s">
        <v>53</v>
      </c>
      <c r="C19" s="167" t="s">
        <v>169</v>
      </c>
      <c r="D19" s="169" t="s">
        <v>50</v>
      </c>
      <c r="E19" s="164">
        <v>14</v>
      </c>
    </row>
    <row r="20" spans="1:5" s="30" customFormat="1" ht="38.25">
      <c r="A20" s="163">
        <v>8</v>
      </c>
      <c r="B20" s="168" t="s">
        <v>53</v>
      </c>
      <c r="C20" s="167" t="s">
        <v>170</v>
      </c>
      <c r="D20" s="169" t="s">
        <v>50</v>
      </c>
      <c r="E20" s="164">
        <v>1</v>
      </c>
    </row>
    <row r="21" spans="1:5" s="30" customFormat="1" ht="38.25">
      <c r="A21" s="163">
        <v>9</v>
      </c>
      <c r="B21" s="168" t="s">
        <v>53</v>
      </c>
      <c r="C21" s="167" t="s">
        <v>265</v>
      </c>
      <c r="D21" s="169" t="s">
        <v>50</v>
      </c>
      <c r="E21" s="164">
        <v>2</v>
      </c>
    </row>
    <row r="22" spans="1:5" s="30" customFormat="1" ht="38.25">
      <c r="A22" s="163">
        <v>10</v>
      </c>
      <c r="B22" s="168" t="s">
        <v>53</v>
      </c>
      <c r="C22" s="167" t="s">
        <v>160</v>
      </c>
      <c r="D22" s="169" t="s">
        <v>50</v>
      </c>
      <c r="E22" s="164">
        <v>6</v>
      </c>
    </row>
    <row r="23" spans="1:5" s="30" customFormat="1" ht="38.25">
      <c r="A23" s="163">
        <v>11</v>
      </c>
      <c r="B23" s="168" t="s">
        <v>53</v>
      </c>
      <c r="C23" s="167" t="s">
        <v>161</v>
      </c>
      <c r="D23" s="169" t="s">
        <v>50</v>
      </c>
      <c r="E23" s="164">
        <v>6</v>
      </c>
    </row>
    <row r="24" spans="1:5" s="30" customFormat="1" ht="38.25">
      <c r="A24" s="163">
        <v>12</v>
      </c>
      <c r="B24" s="168" t="s">
        <v>53</v>
      </c>
      <c r="C24" s="167" t="s">
        <v>126</v>
      </c>
      <c r="D24" s="169" t="s">
        <v>50</v>
      </c>
      <c r="E24" s="164">
        <v>8</v>
      </c>
    </row>
    <row r="25" spans="1:5" s="30" customFormat="1" ht="38.25">
      <c r="A25" s="163">
        <v>13</v>
      </c>
      <c r="B25" s="168" t="s">
        <v>53</v>
      </c>
      <c r="C25" s="167" t="s">
        <v>162</v>
      </c>
      <c r="D25" s="169" t="s">
        <v>50</v>
      </c>
      <c r="E25" s="164">
        <v>4</v>
      </c>
    </row>
    <row r="26" spans="1:5" s="30" customFormat="1" ht="38.25">
      <c r="A26" s="163">
        <v>14</v>
      </c>
      <c r="B26" s="168" t="s">
        <v>53</v>
      </c>
      <c r="C26" s="167" t="s">
        <v>127</v>
      </c>
      <c r="D26" s="169" t="s">
        <v>50</v>
      </c>
      <c r="E26" s="164">
        <v>20</v>
      </c>
    </row>
    <row r="27" spans="1:5" s="30" customFormat="1" ht="38.25">
      <c r="A27" s="163">
        <v>15</v>
      </c>
      <c r="B27" s="168" t="s">
        <v>53</v>
      </c>
      <c r="C27" s="167" t="s">
        <v>163</v>
      </c>
      <c r="D27" s="169" t="s">
        <v>50</v>
      </c>
      <c r="E27" s="164">
        <v>29</v>
      </c>
    </row>
    <row r="28" spans="1:5" s="30" customFormat="1" ht="38.25">
      <c r="A28" s="163">
        <v>16</v>
      </c>
      <c r="B28" s="168" t="s">
        <v>53</v>
      </c>
      <c r="C28" s="167" t="s">
        <v>123</v>
      </c>
      <c r="D28" s="169" t="s">
        <v>50</v>
      </c>
      <c r="E28" s="164">
        <v>10</v>
      </c>
    </row>
    <row r="29" spans="1:5" s="30" customFormat="1" ht="38.25">
      <c r="A29" s="163">
        <v>17</v>
      </c>
      <c r="B29" s="168" t="s">
        <v>53</v>
      </c>
      <c r="C29" s="167" t="s">
        <v>164</v>
      </c>
      <c r="D29" s="169" t="s">
        <v>50</v>
      </c>
      <c r="E29" s="164">
        <v>21</v>
      </c>
    </row>
    <row r="30" spans="1:5" s="30" customFormat="1" ht="38.25">
      <c r="A30" s="163">
        <v>18</v>
      </c>
      <c r="B30" s="168" t="s">
        <v>53</v>
      </c>
      <c r="C30" s="167" t="s">
        <v>124</v>
      </c>
      <c r="D30" s="169" t="s">
        <v>50</v>
      </c>
      <c r="E30" s="164">
        <v>11</v>
      </c>
    </row>
    <row r="31" spans="1:5" s="30" customFormat="1" ht="38.25">
      <c r="A31" s="163">
        <v>19</v>
      </c>
      <c r="B31" s="168" t="s">
        <v>53</v>
      </c>
      <c r="C31" s="167" t="s">
        <v>125</v>
      </c>
      <c r="D31" s="169" t="s">
        <v>50</v>
      </c>
      <c r="E31" s="164">
        <v>15</v>
      </c>
    </row>
    <row r="32" spans="1:5" s="30" customFormat="1" ht="38.25">
      <c r="A32" s="163">
        <v>20</v>
      </c>
      <c r="B32" s="168" t="s">
        <v>53</v>
      </c>
      <c r="C32" s="167" t="s">
        <v>165</v>
      </c>
      <c r="D32" s="169" t="s">
        <v>50</v>
      </c>
      <c r="E32" s="164">
        <v>8</v>
      </c>
    </row>
    <row r="33" spans="1:5" s="30" customFormat="1" ht="38.25">
      <c r="A33" s="163">
        <v>21</v>
      </c>
      <c r="B33" s="168" t="s">
        <v>53</v>
      </c>
      <c r="C33" s="167" t="s">
        <v>266</v>
      </c>
      <c r="D33" s="169" t="s">
        <v>50</v>
      </c>
      <c r="E33" s="164">
        <v>2</v>
      </c>
    </row>
    <row r="34" spans="1:5" s="30" customFormat="1" ht="38.25">
      <c r="A34" s="163">
        <v>22</v>
      </c>
      <c r="B34" s="168" t="s">
        <v>53</v>
      </c>
      <c r="C34" s="167" t="s">
        <v>267</v>
      </c>
      <c r="D34" s="169" t="s">
        <v>50</v>
      </c>
      <c r="E34" s="164">
        <v>4</v>
      </c>
    </row>
    <row r="35" spans="1:5" s="30" customFormat="1" ht="38.25">
      <c r="A35" s="163">
        <v>23</v>
      </c>
      <c r="B35" s="168" t="s">
        <v>53</v>
      </c>
      <c r="C35" s="167" t="s">
        <v>268</v>
      </c>
      <c r="D35" s="169" t="s">
        <v>50</v>
      </c>
      <c r="E35" s="164">
        <v>4</v>
      </c>
    </row>
    <row r="36" spans="1:5" s="30" customFormat="1" ht="38.25">
      <c r="A36" s="163">
        <v>24</v>
      </c>
      <c r="B36" s="168" t="s">
        <v>53</v>
      </c>
      <c r="C36" s="167" t="s">
        <v>269</v>
      </c>
      <c r="D36" s="169" t="s">
        <v>50</v>
      </c>
      <c r="E36" s="164">
        <v>2</v>
      </c>
    </row>
    <row r="37" spans="1:5" s="30" customFormat="1">
      <c r="A37" s="163">
        <v>25</v>
      </c>
      <c r="B37" s="168" t="s">
        <v>53</v>
      </c>
      <c r="C37" s="170" t="s">
        <v>88</v>
      </c>
      <c r="D37" s="169" t="s">
        <v>50</v>
      </c>
      <c r="E37" s="171">
        <v>181</v>
      </c>
    </row>
    <row r="38" spans="1:5" s="30" customFormat="1">
      <c r="A38" s="163">
        <v>26</v>
      </c>
      <c r="B38" s="168" t="s">
        <v>53</v>
      </c>
      <c r="C38" s="170" t="s">
        <v>171</v>
      </c>
      <c r="D38" s="166" t="s">
        <v>49</v>
      </c>
      <c r="E38" s="172">
        <v>191</v>
      </c>
    </row>
    <row r="39" spans="1:5" s="30" customFormat="1">
      <c r="A39" s="163">
        <v>27</v>
      </c>
      <c r="B39" s="168" t="s">
        <v>53</v>
      </c>
      <c r="C39" s="167" t="s">
        <v>172</v>
      </c>
      <c r="D39" s="166" t="s">
        <v>49</v>
      </c>
      <c r="E39" s="173">
        <v>191</v>
      </c>
    </row>
    <row r="40" spans="1:5" s="30" customFormat="1" ht="38.25">
      <c r="A40" s="163">
        <v>28</v>
      </c>
      <c r="B40" s="168" t="s">
        <v>53</v>
      </c>
      <c r="C40" s="167" t="s">
        <v>173</v>
      </c>
      <c r="D40" s="166" t="s">
        <v>49</v>
      </c>
      <c r="E40" s="173">
        <v>179</v>
      </c>
    </row>
    <row r="41" spans="1:5" s="30" customFormat="1" ht="25.5">
      <c r="A41" s="163">
        <v>29</v>
      </c>
      <c r="B41" s="168" t="s">
        <v>53</v>
      </c>
      <c r="C41" s="170" t="s">
        <v>174</v>
      </c>
      <c r="D41" s="166" t="s">
        <v>49</v>
      </c>
      <c r="E41" s="174">
        <v>12</v>
      </c>
    </row>
    <row r="42" spans="1:5" s="30" customFormat="1" ht="25.5">
      <c r="A42" s="163">
        <v>30</v>
      </c>
      <c r="B42" s="168" t="s">
        <v>53</v>
      </c>
      <c r="C42" s="170" t="s">
        <v>175</v>
      </c>
      <c r="D42" s="175" t="s">
        <v>49</v>
      </c>
      <c r="E42" s="176">
        <v>48</v>
      </c>
    </row>
    <row r="43" spans="1:5" s="30" customFormat="1" ht="25.5">
      <c r="A43" s="163">
        <v>31</v>
      </c>
      <c r="B43" s="168" t="s">
        <v>53</v>
      </c>
      <c r="C43" s="170" t="s">
        <v>176</v>
      </c>
      <c r="D43" s="175" t="s">
        <v>49</v>
      </c>
      <c r="E43" s="176">
        <v>20</v>
      </c>
    </row>
    <row r="44" spans="1:5" s="30" customFormat="1" ht="25.5">
      <c r="A44" s="163">
        <v>32</v>
      </c>
      <c r="B44" s="168" t="s">
        <v>53</v>
      </c>
      <c r="C44" s="170" t="s">
        <v>270</v>
      </c>
      <c r="D44" s="175" t="s">
        <v>49</v>
      </c>
      <c r="E44" s="176">
        <v>2</v>
      </c>
    </row>
    <row r="45" spans="1:5" s="30" customFormat="1" ht="25.5">
      <c r="A45" s="163">
        <v>33</v>
      </c>
      <c r="B45" s="168" t="s">
        <v>53</v>
      </c>
      <c r="C45" s="170" t="s">
        <v>177</v>
      </c>
      <c r="D45" s="175" t="s">
        <v>49</v>
      </c>
      <c r="E45" s="176">
        <v>2</v>
      </c>
    </row>
    <row r="46" spans="1:5" s="30" customFormat="1" ht="25.5">
      <c r="A46" s="163">
        <v>34</v>
      </c>
      <c r="B46" s="168" t="s">
        <v>53</v>
      </c>
      <c r="C46" s="170" t="s">
        <v>271</v>
      </c>
      <c r="D46" s="175" t="s">
        <v>49</v>
      </c>
      <c r="E46" s="176">
        <v>4</v>
      </c>
    </row>
    <row r="47" spans="1:5" s="30" customFormat="1">
      <c r="A47" s="163">
        <v>35</v>
      </c>
      <c r="B47" s="168" t="s">
        <v>53</v>
      </c>
      <c r="C47" s="177" t="s">
        <v>158</v>
      </c>
      <c r="D47" s="175" t="s">
        <v>49</v>
      </c>
      <c r="E47" s="176">
        <v>48</v>
      </c>
    </row>
    <row r="48" spans="1:5" s="30" customFormat="1">
      <c r="A48" s="163">
        <v>36</v>
      </c>
      <c r="B48" s="168" t="s">
        <v>53</v>
      </c>
      <c r="C48" s="177" t="s">
        <v>159</v>
      </c>
      <c r="D48" s="175" t="s">
        <v>49</v>
      </c>
      <c r="E48" s="176">
        <v>20</v>
      </c>
    </row>
    <row r="49" spans="1:5" s="30" customFormat="1" ht="25.5">
      <c r="A49" s="163">
        <v>37</v>
      </c>
      <c r="B49" s="168" t="s">
        <v>53</v>
      </c>
      <c r="C49" s="177" t="s">
        <v>178</v>
      </c>
      <c r="D49" s="175" t="s">
        <v>49</v>
      </c>
      <c r="E49" s="175">
        <v>27</v>
      </c>
    </row>
    <row r="50" spans="1:5" s="30" customFormat="1" ht="25.5">
      <c r="A50" s="163">
        <v>38</v>
      </c>
      <c r="B50" s="168" t="s">
        <v>53</v>
      </c>
      <c r="C50" s="177" t="s">
        <v>179</v>
      </c>
      <c r="D50" s="175" t="s">
        <v>49</v>
      </c>
      <c r="E50" s="175">
        <v>7</v>
      </c>
    </row>
    <row r="51" spans="1:5" s="30" customFormat="1">
      <c r="A51" s="163">
        <v>39</v>
      </c>
      <c r="B51" s="168" t="s">
        <v>53</v>
      </c>
      <c r="C51" s="177" t="s">
        <v>180</v>
      </c>
      <c r="D51" s="175" t="s">
        <v>49</v>
      </c>
      <c r="E51" s="176">
        <v>68</v>
      </c>
    </row>
    <row r="52" spans="1:5" s="30" customFormat="1">
      <c r="A52" s="163">
        <v>40</v>
      </c>
      <c r="B52" s="168" t="s">
        <v>53</v>
      </c>
      <c r="C52" s="177" t="s">
        <v>181</v>
      </c>
      <c r="D52" s="175" t="s">
        <v>49</v>
      </c>
      <c r="E52" s="176">
        <v>34</v>
      </c>
    </row>
    <row r="53" spans="1:5" s="30" customFormat="1">
      <c r="A53" s="163">
        <v>41</v>
      </c>
      <c r="B53" s="168" t="s">
        <v>53</v>
      </c>
      <c r="C53" s="177" t="s">
        <v>182</v>
      </c>
      <c r="D53" s="175" t="s">
        <v>49</v>
      </c>
      <c r="E53" s="176">
        <v>34</v>
      </c>
    </row>
    <row r="54" spans="1:5" s="30" customFormat="1">
      <c r="A54" s="163">
        <v>42</v>
      </c>
      <c r="B54" s="168" t="s">
        <v>53</v>
      </c>
      <c r="C54" s="177" t="s">
        <v>183</v>
      </c>
      <c r="D54" s="175" t="s">
        <v>49</v>
      </c>
      <c r="E54" s="176">
        <v>2</v>
      </c>
    </row>
    <row r="55" spans="1:5" s="30" customFormat="1">
      <c r="A55" s="163">
        <v>43</v>
      </c>
      <c r="B55" s="168" t="s">
        <v>53</v>
      </c>
      <c r="C55" s="177" t="s">
        <v>184</v>
      </c>
      <c r="D55" s="175" t="s">
        <v>49</v>
      </c>
      <c r="E55" s="176">
        <v>2</v>
      </c>
    </row>
    <row r="56" spans="1:5" s="30" customFormat="1" ht="25.5">
      <c r="A56" s="163">
        <v>44</v>
      </c>
      <c r="B56" s="168" t="s">
        <v>53</v>
      </c>
      <c r="C56" s="177" t="s">
        <v>185</v>
      </c>
      <c r="D56" s="175" t="s">
        <v>55</v>
      </c>
      <c r="E56" s="176">
        <v>600</v>
      </c>
    </row>
    <row r="57" spans="1:5" s="30" customFormat="1" ht="14.1" customHeight="1">
      <c r="A57" s="163">
        <v>45</v>
      </c>
      <c r="B57" s="168" t="s">
        <v>53</v>
      </c>
      <c r="C57" s="199" t="s">
        <v>278</v>
      </c>
      <c r="D57" s="169" t="s">
        <v>8</v>
      </c>
      <c r="E57" s="171">
        <v>600</v>
      </c>
    </row>
    <row r="58" spans="1:5" s="30" customFormat="1">
      <c r="A58" s="163">
        <v>46</v>
      </c>
      <c r="B58" s="168" t="s">
        <v>53</v>
      </c>
      <c r="C58" s="199" t="s">
        <v>279</v>
      </c>
      <c r="D58" s="169" t="s">
        <v>8</v>
      </c>
      <c r="E58" s="178">
        <v>100</v>
      </c>
    </row>
    <row r="59" spans="1:5" s="44" customFormat="1">
      <c r="A59" s="163">
        <v>47</v>
      </c>
      <c r="B59" s="168" t="s">
        <v>53</v>
      </c>
      <c r="C59" s="199" t="s">
        <v>280</v>
      </c>
      <c r="D59" s="169" t="s">
        <v>8</v>
      </c>
      <c r="E59" s="178">
        <v>100</v>
      </c>
    </row>
    <row r="60" spans="1:5" s="44" customFormat="1">
      <c r="A60" s="163">
        <v>48</v>
      </c>
      <c r="B60" s="168" t="s">
        <v>53</v>
      </c>
      <c r="C60" s="199" t="s">
        <v>281</v>
      </c>
      <c r="D60" s="169" t="s">
        <v>8</v>
      </c>
      <c r="E60" s="178">
        <v>110</v>
      </c>
    </row>
    <row r="61" spans="1:5" s="44" customFormat="1">
      <c r="A61" s="163">
        <v>49</v>
      </c>
      <c r="B61" s="168" t="s">
        <v>53</v>
      </c>
      <c r="C61" s="199" t="s">
        <v>282</v>
      </c>
      <c r="D61" s="169" t="s">
        <v>8</v>
      </c>
      <c r="E61" s="178">
        <v>50</v>
      </c>
    </row>
    <row r="62" spans="1:5" s="44" customFormat="1">
      <c r="A62" s="163">
        <v>50</v>
      </c>
      <c r="B62" s="168" t="s">
        <v>53</v>
      </c>
      <c r="C62" s="199" t="s">
        <v>283</v>
      </c>
      <c r="D62" s="169" t="s">
        <v>8</v>
      </c>
      <c r="E62" s="178">
        <v>20</v>
      </c>
    </row>
    <row r="63" spans="1:5" s="44" customFormat="1" ht="25.5">
      <c r="A63" s="163">
        <v>51</v>
      </c>
      <c r="B63" s="179" t="s">
        <v>53</v>
      </c>
      <c r="C63" s="180" t="s">
        <v>128</v>
      </c>
      <c r="D63" s="181" t="s">
        <v>8</v>
      </c>
      <c r="E63" s="182">
        <v>160</v>
      </c>
    </row>
    <row r="64" spans="1:5" s="44" customFormat="1" ht="25.5">
      <c r="A64" s="163">
        <v>52</v>
      </c>
      <c r="B64" s="179" t="s">
        <v>53</v>
      </c>
      <c r="C64" s="180" t="s">
        <v>186</v>
      </c>
      <c r="D64" s="181" t="s">
        <v>8</v>
      </c>
      <c r="E64" s="182">
        <v>100</v>
      </c>
    </row>
    <row r="65" spans="1:5" s="44" customFormat="1" ht="25.5">
      <c r="A65" s="163">
        <v>53</v>
      </c>
      <c r="B65" s="179" t="s">
        <v>53</v>
      </c>
      <c r="C65" s="180" t="s">
        <v>129</v>
      </c>
      <c r="D65" s="181" t="s">
        <v>8</v>
      </c>
      <c r="E65" s="182">
        <v>100</v>
      </c>
    </row>
    <row r="66" spans="1:5" s="30" customFormat="1" ht="25.5">
      <c r="A66" s="163">
        <v>54</v>
      </c>
      <c r="B66" s="179" t="s">
        <v>53</v>
      </c>
      <c r="C66" s="180" t="s">
        <v>130</v>
      </c>
      <c r="D66" s="181" t="s">
        <v>8</v>
      </c>
      <c r="E66" s="182">
        <v>110</v>
      </c>
    </row>
    <row r="67" spans="1:5" s="30" customFormat="1" ht="25.5">
      <c r="A67" s="163">
        <v>55</v>
      </c>
      <c r="B67" s="179" t="s">
        <v>53</v>
      </c>
      <c r="C67" s="180" t="s">
        <v>131</v>
      </c>
      <c r="D67" s="181" t="s">
        <v>8</v>
      </c>
      <c r="E67" s="182">
        <v>50</v>
      </c>
    </row>
    <row r="68" spans="1:5" s="30" customFormat="1" ht="25.5">
      <c r="A68" s="163">
        <v>56</v>
      </c>
      <c r="B68" s="179" t="s">
        <v>53</v>
      </c>
      <c r="C68" s="180" t="s">
        <v>132</v>
      </c>
      <c r="D68" s="181" t="s">
        <v>8</v>
      </c>
      <c r="E68" s="182">
        <v>20</v>
      </c>
    </row>
    <row r="69" spans="1:5" s="30" customFormat="1">
      <c r="A69" s="183"/>
      <c r="B69" s="184"/>
      <c r="C69" s="185" t="s">
        <v>92</v>
      </c>
      <c r="D69" s="186" t="s">
        <v>50</v>
      </c>
      <c r="E69" s="187">
        <v>1</v>
      </c>
    </row>
    <row r="70" spans="1:5" s="30" customFormat="1">
      <c r="A70" s="183"/>
      <c r="B70" s="184"/>
      <c r="C70" s="185" t="s">
        <v>51</v>
      </c>
      <c r="D70" s="186" t="s">
        <v>50</v>
      </c>
      <c r="E70" s="187">
        <v>1</v>
      </c>
    </row>
    <row r="72" spans="1:5">
      <c r="C72" s="188"/>
    </row>
    <row r="73" spans="1:5">
      <c r="C73" s="189"/>
    </row>
    <row r="74" spans="1:5">
      <c r="C74" s="189"/>
    </row>
    <row r="75" spans="1:5">
      <c r="C75" s="190"/>
    </row>
    <row r="76" spans="1:5">
      <c r="C76" s="189"/>
    </row>
  </sheetData>
  <mergeCells count="7">
    <mergeCell ref="A1:E1"/>
    <mergeCell ref="A2:E2"/>
    <mergeCell ref="A9:A11"/>
    <mergeCell ref="B9:B11"/>
    <mergeCell ref="C9:C11"/>
    <mergeCell ref="D9:D11"/>
    <mergeCell ref="E9:E11"/>
  </mergeCells>
  <pageMargins left="0.70866141732283472" right="0.31496062992125984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Darblapas</vt:lpstr>
      </vt:variant>
      <vt:variant>
        <vt:i4>8</vt:i4>
      </vt:variant>
      <vt:variant>
        <vt:lpstr>Diapazoni ar nosaukumiem</vt:lpstr>
      </vt:variant>
      <vt:variant>
        <vt:i4>1</vt:i4>
      </vt:variant>
    </vt:vector>
  </HeadingPairs>
  <TitlesOfParts>
    <vt:vector size="9" baseType="lpstr">
      <vt:lpstr>Titullapa</vt:lpstr>
      <vt:lpstr>Būvlaukums 1-1</vt:lpstr>
      <vt:lpstr>Jumts 1-2</vt:lpstr>
      <vt:lpstr>Fasāde 1-3</vt:lpstr>
      <vt:lpstr>Cokols 1-4</vt:lpstr>
      <vt:lpstr>Durvis, logi 1-5</vt:lpstr>
      <vt:lpstr>Pagraba griesti 1-6</vt:lpstr>
      <vt:lpstr>Apkure 2-1</vt:lpstr>
      <vt:lpstr>'Cokols 1-4'!Drukāt_virsrakstus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Valters</dc:creator>
  <cp:lastModifiedBy>Uldis</cp:lastModifiedBy>
  <cp:lastPrinted>2019-02-19T11:24:55Z</cp:lastPrinted>
  <dcterms:created xsi:type="dcterms:W3CDTF">2011-04-18T06:11:14Z</dcterms:created>
  <dcterms:modified xsi:type="dcterms:W3CDTF">2019-02-19T11:25:02Z</dcterms:modified>
</cp:coreProperties>
</file>